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robsonkcsantos/Downloads/"/>
    </mc:Choice>
  </mc:AlternateContent>
  <xr:revisionPtr revIDLastSave="0" documentId="13_ncr:1_{ED607F67-19D3-1B40-BB0E-397A123523A8}" xr6:coauthVersionLast="47" xr6:coauthVersionMax="47" xr10:uidLastSave="{00000000-0000-0000-0000-000000000000}"/>
  <bookViews>
    <workbookView xWindow="0" yWindow="660" windowWidth="29400" windowHeight="16660" tabRatio="500" xr2:uid="{00000000-000D-0000-FFFF-FFFF00000000}"/>
  </bookViews>
  <sheets>
    <sheet name="Resumo" sheetId="1" r:id="rId1"/>
    <sheet name="Detalhamento" sheetId="2" r:id="rId2"/>
    <sheet name="Fluxo de Caixa" sheetId="3" r:id="rId3"/>
    <sheet name="Selos Físicos" sheetId="4" r:id="rId4"/>
    <sheet name="Equipe e Pessoas" sheetId="5" r:id="rId5"/>
    <sheet name="Ciclo Seguinte - Custos" sheetId="6" r:id="rId6"/>
    <sheet name="Adesao - Taxas e Metodologi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7" l="1"/>
  <c r="F26" i="7"/>
  <c r="E26" i="7"/>
  <c r="D26" i="7"/>
  <c r="C26" i="7"/>
  <c r="F18" i="7"/>
  <c r="E18" i="7"/>
  <c r="E19" i="7" s="1"/>
  <c r="D18" i="7"/>
  <c r="D19" i="7" s="1"/>
  <c r="C18" i="7"/>
  <c r="F17" i="7"/>
  <c r="E17" i="7"/>
  <c r="D17" i="7"/>
  <c r="C17" i="7"/>
  <c r="C31" i="6"/>
  <c r="C20" i="6"/>
  <c r="C11" i="6"/>
  <c r="F23" i="5"/>
  <c r="E13" i="4"/>
  <c r="E12" i="4"/>
  <c r="E11" i="4"/>
  <c r="E10" i="4"/>
  <c r="E9" i="4"/>
  <c r="E8" i="4"/>
  <c r="E7" i="4"/>
  <c r="E6" i="4"/>
  <c r="E5" i="4"/>
  <c r="L30" i="3"/>
  <c r="K30" i="3"/>
  <c r="J30" i="3"/>
  <c r="I30" i="3"/>
  <c r="H30" i="3"/>
  <c r="G30" i="3"/>
  <c r="F30" i="3"/>
  <c r="E30" i="3"/>
  <c r="D30" i="3"/>
  <c r="C30" i="3"/>
  <c r="B30" i="3"/>
  <c r="B31" i="3" s="1"/>
  <c r="C31" i="3" s="1"/>
  <c r="D31" i="3" s="1"/>
  <c r="E31" i="3" s="1"/>
  <c r="M29" i="3"/>
  <c r="N29" i="3" s="1"/>
  <c r="M28" i="3"/>
  <c r="N28" i="3" s="1"/>
  <c r="M27" i="3"/>
  <c r="N27" i="3" s="1"/>
  <c r="M26" i="3"/>
  <c r="N26" i="3" s="1"/>
  <c r="M25" i="3"/>
  <c r="N25" i="3" s="1"/>
  <c r="M24" i="3"/>
  <c r="N24" i="3" s="1"/>
  <c r="M23" i="3"/>
  <c r="N23" i="3" s="1"/>
  <c r="M22" i="3"/>
  <c r="N22" i="3" s="1"/>
  <c r="M21" i="3"/>
  <c r="N21" i="3" s="1"/>
  <c r="M20" i="3"/>
  <c r="N20" i="3" s="1"/>
  <c r="M19" i="3"/>
  <c r="N19" i="3" s="1"/>
  <c r="M18" i="3"/>
  <c r="N18" i="3" s="1"/>
  <c r="M17" i="3"/>
  <c r="N17" i="3" s="1"/>
  <c r="M16" i="3"/>
  <c r="N16" i="3" s="1"/>
  <c r="M15" i="3"/>
  <c r="N15" i="3" s="1"/>
  <c r="M14" i="3"/>
  <c r="N14" i="3" s="1"/>
  <c r="M13" i="3"/>
  <c r="N13" i="3" s="1"/>
  <c r="M12" i="3"/>
  <c r="N12" i="3" s="1"/>
  <c r="M11" i="3"/>
  <c r="N11" i="3" s="1"/>
  <c r="M10" i="3"/>
  <c r="N10" i="3" s="1"/>
  <c r="M9" i="3"/>
  <c r="N9" i="3" s="1"/>
  <c r="M8" i="3"/>
  <c r="N8" i="3" s="1"/>
  <c r="M7" i="3"/>
  <c r="M6" i="3"/>
  <c r="N6" i="3" s="1"/>
  <c r="M5" i="3"/>
  <c r="N5" i="3" s="1"/>
  <c r="M4" i="3"/>
  <c r="G39" i="2"/>
  <c r="C13" i="1" s="1"/>
  <c r="G38" i="2"/>
  <c r="G37" i="2"/>
  <c r="G36" i="2"/>
  <c r="G34" i="2"/>
  <c r="G35" i="2" s="1"/>
  <c r="C12" i="1" s="1"/>
  <c r="G32" i="2"/>
  <c r="G31" i="2"/>
  <c r="G33" i="2" s="1"/>
  <c r="C10" i="1" s="1"/>
  <c r="G29" i="2"/>
  <c r="G30" i="2" s="1"/>
  <c r="C14" i="1" s="1"/>
  <c r="G27" i="2"/>
  <c r="G28" i="2" s="1"/>
  <c r="C11" i="1" s="1"/>
  <c r="G25" i="2"/>
  <c r="G26" i="2" s="1"/>
  <c r="C9" i="1" s="1"/>
  <c r="G23" i="2"/>
  <c r="G22" i="2"/>
  <c r="G21" i="2"/>
  <c r="G20" i="2"/>
  <c r="G24" i="2" s="1"/>
  <c r="C7" i="1" s="1"/>
  <c r="G19" i="2"/>
  <c r="C5" i="1" s="1"/>
  <c r="G18" i="2"/>
  <c r="G17" i="2"/>
  <c r="G16" i="2"/>
  <c r="G15" i="2"/>
  <c r="C8" i="1" s="1"/>
  <c r="G14" i="2"/>
  <c r="G13" i="2"/>
  <c r="G12" i="2"/>
  <c r="G11" i="2"/>
  <c r="G10" i="2"/>
  <c r="G8" i="2"/>
  <c r="G7" i="2"/>
  <c r="G6" i="2"/>
  <c r="G5" i="2"/>
  <c r="G4" i="2"/>
  <c r="G9" i="2" s="1"/>
  <c r="F19" i="7" l="1"/>
  <c r="C19" i="7"/>
  <c r="D21" i="7"/>
  <c r="C21" i="7"/>
  <c r="E21" i="7"/>
  <c r="C6" i="7"/>
  <c r="E6" i="7" s="1"/>
  <c r="C7" i="7"/>
  <c r="E7" i="7" s="1"/>
  <c r="F21" i="7"/>
  <c r="C9" i="7"/>
  <c r="E9" i="7" s="1"/>
  <c r="F20" i="7"/>
  <c r="E20" i="7"/>
  <c r="D20" i="7"/>
  <c r="D22" i="7" s="1"/>
  <c r="C20" i="7"/>
  <c r="C8" i="7"/>
  <c r="E8" i="7" s="1"/>
  <c r="F23" i="7"/>
  <c r="C23" i="7"/>
  <c r="D23" i="7"/>
  <c r="E23" i="7"/>
  <c r="F31" i="3"/>
  <c r="G31" i="3" s="1"/>
  <c r="H31" i="3" s="1"/>
  <c r="I31" i="3" s="1"/>
  <c r="J31" i="3" s="1"/>
  <c r="K31" i="3" s="1"/>
  <c r="L31" i="3" s="1"/>
  <c r="B33" i="3"/>
  <c r="C18" i="1" s="1"/>
  <c r="N4" i="3"/>
  <c r="M30" i="3"/>
  <c r="G40" i="2"/>
  <c r="C6" i="1"/>
  <c r="C15" i="1" s="1"/>
  <c r="F22" i="7" l="1"/>
  <c r="F24" i="7" s="1"/>
  <c r="F27" i="7" s="1"/>
  <c r="C22" i="7"/>
  <c r="C24" i="7" s="1"/>
  <c r="C27" i="7" s="1"/>
  <c r="D11" i="1"/>
  <c r="D10" i="1"/>
  <c r="D12" i="1"/>
  <c r="D8" i="1"/>
  <c r="D7" i="1"/>
  <c r="D9" i="1"/>
  <c r="D14" i="1"/>
  <c r="D13" i="1"/>
  <c r="C19" i="1"/>
  <c r="D19" i="1" s="1"/>
  <c r="E24" i="7"/>
  <c r="E27" i="7" s="1"/>
  <c r="D24" i="7"/>
  <c r="D27" i="7" s="1"/>
  <c r="D18" i="1"/>
  <c r="D5" i="1"/>
  <c r="D6" i="1"/>
</calcChain>
</file>

<file path=xl/sharedStrings.xml><?xml version="1.0" encoding="utf-8"?>
<sst xmlns="http://schemas.openxmlformats.org/spreadsheetml/2006/main" count="615" uniqueCount="451">
  <si>
    <t>RESUMO ORÇAMENTÁRIO — Selo de Excelência Gastronômica</t>
  </si>
  <si>
    <t>São Lourenço/MG · Piloto 2026-2027 · Valores estimados para deliberação (COMTUR / Comitê Gestor)</t>
  </si>
  <si>
    <t>Categoria</t>
  </si>
  <si>
    <t>Descrição</t>
  </si>
  <si>
    <t>Valor</t>
  </si>
  <si>
    <t>% do total</t>
  </si>
  <si>
    <t>Momento do desembolso</t>
  </si>
  <si>
    <t>Observação</t>
  </si>
  <si>
    <t>Lançamento</t>
  </si>
  <si>
    <t>Almoço + apresentação (associadas e não associadas)</t>
  </si>
  <si>
    <t>Antecipado</t>
  </si>
  <si>
    <t>Realizado em jul/26; reduzível com espaço cedido e patrocínio (Sicoob/Sicredi/Minalba)</t>
  </si>
  <si>
    <t>Conteúdo e documentação</t>
  </si>
  <si>
    <t>Editais, regulamento, termos, manual da marca, kit de adesão</t>
  </si>
  <si>
    <t>Precisa estar pronto antes da abertura das adesões (jul-ago/26)</t>
  </si>
  <si>
    <t>Diagnóstico</t>
  </si>
  <si>
    <t>Estagiários (campo) + confecção dos diagnósticos + visitas finais de auditoria</t>
  </si>
  <si>
    <t>Pacote técnico do projeto: 6.400 + 6.800 + 4.200 = R$ 17.400</t>
  </si>
  <si>
    <t>Selo físico e marca</t>
  </si>
  <si>
    <t>Confecção (placas, certificados, displays, adesivos) + registro INPI</t>
  </si>
  <si>
    <t>INPI protocolado antes do lançamento; físicos produzidos p/ entrega em nov/26</t>
  </si>
  <si>
    <t>Acompanhamento</t>
  </si>
  <si>
    <t>Entrega do diagnóstico e verificação de ajustes (contrapartida)</t>
  </si>
  <si>
    <t>—</t>
  </si>
  <si>
    <t>Coberto pelas contrapartidas institucionais — sem desembolso</t>
  </si>
  <si>
    <t>Divulgação</t>
  </si>
  <si>
    <t>Influenciadores locais e impulsionamento com parceiros apoiadores</t>
  </si>
  <si>
    <t>Diluível</t>
  </si>
  <si>
    <t>Parte dos influenciadores pode virar permuta nos próprios certificados</t>
  </si>
  <si>
    <t>Plataforma</t>
  </si>
  <si>
    <t>Sistema bilíngue responsivo + infraestrutura + treinamento CDL/CVB</t>
  </si>
  <si>
    <t>Inclui design, versão PT/EN e responsivo; recorrente anual na linha Infraestrutura</t>
  </si>
  <si>
    <t>Visitas de avaliação</t>
  </si>
  <si>
    <t>Demais visitas no ano — cliente oculto periódico</t>
  </si>
  <si>
    <t>Refeição do cliente oculto coberta por voucher do estabelecimento (Termo)</t>
  </si>
  <si>
    <t>Fechamento</t>
  </si>
  <si>
    <t>Encontro final com cerimônia de entrega dos selos</t>
  </si>
  <si>
    <t>Diluível (fev/27)</t>
  </si>
  <si>
    <t>Cerimônia de entrega — mesma lógica de patrocínio do lançamento</t>
  </si>
  <si>
    <t>Infraestrutura</t>
  </si>
  <si>
    <t>Servidor, backup e domínio (anuidade)</t>
  </si>
  <si>
    <t>R$ 700/ano recorrente (servidor + backup + domínio)</t>
  </si>
  <si>
    <t>TOTAL GERAL</t>
  </si>
  <si>
    <t>LEITURA DE CAIXA</t>
  </si>
  <si>
    <t>Desembolso antecipado (jul a out/26 — antes/até o 1º selo)</t>
  </si>
  <si>
    <t>Concentra documentação, diagnóstico, plataforma, físicos e lançamento</t>
  </si>
  <si>
    <t>Desembolso diluível (nov/26 em diante)</t>
  </si>
  <si>
    <t>Divulgação, auditorias, cliente oculto e fechamento — acompanham o fluxo do ciclo</t>
  </si>
  <si>
    <t>Fontes potenciais de custeio: aporte COMTUR (reunião a agendar), patrocínios (Minalba, Sicoob, Sicredi), taxa de adesão dos participantes e contrapartidas institucionais (CDL/ACE, CVB, Unis, MANTVALLEY, SENAC/SEBRAE em capacitação).</t>
  </si>
  <si>
    <t>DETALHAMENTO DO ORÇAMENTO — Selo de Excelência Gastronômica | Piloto 2026-2027</t>
  </si>
  <si>
    <t>Células azuis = valores de entrada (ajustáveis). Coluna Total = fórmula qtd × unitário.</t>
  </si>
  <si>
    <t>Item</t>
  </si>
  <si>
    <t>Unid.</t>
  </si>
  <si>
    <t>Qtd</t>
  </si>
  <si>
    <t>Valor unit.</t>
  </si>
  <si>
    <t>Total</t>
  </si>
  <si>
    <t>Fornecedor / responsável</t>
  </si>
  <si>
    <t>Período</t>
  </si>
  <si>
    <t>Regulamento + edital de adesão</t>
  </si>
  <si>
    <t>Redação técnica do regulamento do programa e do edital/chamada de participação</t>
  </si>
  <si>
    <t>hora</t>
  </si>
  <si>
    <t>Redator técnico</t>
  </si>
  <si>
    <t>jul/26</t>
  </si>
  <si>
    <t>Termo de Participação + Licença de Uso do Selo</t>
  </si>
  <si>
    <t>Elaboração e revisão jurídica dos termos (adesão, dados, cliente oculto, uso da marca)</t>
  </si>
  <si>
    <t>Assessoria jurídica</t>
  </si>
  <si>
    <t>Manual de identidade e uso da marca</t>
  </si>
  <si>
    <t>Regras de aplicação do selo em fachadas, cardápios, redes e materiais</t>
  </si>
  <si>
    <t>serviço</t>
  </si>
  <si>
    <t>Designer</t>
  </si>
  <si>
    <t>ago/26</t>
  </si>
  <si>
    <t>Kit de adesão + apresentação institucional</t>
  </si>
  <si>
    <t>Programa, benefícios, processo, cronograma e FAQ para captação das empresas</t>
  </si>
  <si>
    <t>Designer + redator</t>
  </si>
  <si>
    <t>Diagramação e artes finais</t>
  </si>
  <si>
    <t>Fechamento de arquivos para gráfica e digital (editais, certificados, materiais)</t>
  </si>
  <si>
    <t>Subtotal — Conteúdo e documentação</t>
  </si>
  <si>
    <t>Registro da marca no INPI</t>
  </si>
  <si>
    <t>Taxas de depósito/concessão + assessoria de marcas (entidade s/ fins lucrativos)</t>
  </si>
  <si>
    <t>registro</t>
  </si>
  <si>
    <t>Assessoria de marcas</t>
  </si>
  <si>
    <t>Placa de fachada</t>
  </si>
  <si>
    <t>MDF ou acrílico com impressão UV, ~30x40cm, com ciclo e QR code</t>
  </si>
  <si>
    <t>unidade</t>
  </si>
  <si>
    <t>Gráfica/comunicação visual</t>
  </si>
  <si>
    <t>out/26</t>
  </si>
  <si>
    <t>Certificado emoldurado</t>
  </si>
  <si>
    <t>Certificado nominativo A4 com moldura, assinado pelas entidades</t>
  </si>
  <si>
    <t>Gráfica</t>
  </si>
  <si>
    <t>Display de mesa com QR code</t>
  </si>
  <si>
    <t>Acrílico de mesa (5 por estabelecimento) p/ avaliação e página da empresa</t>
  </si>
  <si>
    <t>Adesivos de vitrine</t>
  </si>
  <si>
    <t>Adesivo externo do selo (2 por estabelecimento)</t>
  </si>
  <si>
    <t>Subtotal — Selo físico e marca</t>
  </si>
  <si>
    <t>Almoço de lançamento</t>
  </si>
  <si>
    <t>Evento p/ empresas associadas e não associadas: tempo, custo, objetivos e vantagens</t>
  </si>
  <si>
    <t>pessoa</t>
  </si>
  <si>
    <t>Buffet</t>
  </si>
  <si>
    <t>Locação de espaço e audiovisual</t>
  </si>
  <si>
    <t>Espaço, som, projeção e apoio (reduzível a zero com espaço cedido por parceiro)</t>
  </si>
  <si>
    <t>evento</t>
  </si>
  <si>
    <t>Parceiro/locação</t>
  </si>
  <si>
    <t>Material do evento</t>
  </si>
  <si>
    <t>Convites, banners, sinalização e brindes</t>
  </si>
  <si>
    <t>verba</t>
  </si>
  <si>
    <t>Subtotal — Lançamento</t>
  </si>
  <si>
    <t>Treinamento de aplicadores + instrumentos</t>
  </si>
  <si>
    <t>Capacitação dos estagiários, roteiro e formulário digital — contrapartida MANTVALLEY (sem desembolso)</t>
  </si>
  <si>
    <t>pacote</t>
  </si>
  <si>
    <t>MANTVALLEY (contrapartida)</t>
  </si>
  <si>
    <t>Estagiários Unis (2) — trabalho de campo</t>
  </si>
  <si>
    <t>Coleta em campo: aplicação do questionário de 40 questões nos estabelecimentos (único custo de campo)</t>
  </si>
  <si>
    <t>bolsa-mês</t>
  </si>
  <si>
    <t>Faculdade Unis</t>
  </si>
  <si>
    <t>ago/26, set/26</t>
  </si>
  <si>
    <t>Confecção dos diagnósticos e planos de ação</t>
  </si>
  <si>
    <t>Tratamento dos dados coletados, relatório individual, plano 5W2H e devolutiva às empresas em encontros agendados (set-out/26)</t>
  </si>
  <si>
    <t>MANTVALLEY</t>
  </si>
  <si>
    <t>ago/26, set/26, out/26</t>
  </si>
  <si>
    <t>Visitas finais — auditoria de verificação</t>
  </si>
  <si>
    <t>Auditorias, reauditorias e parecer técnico (set/26 a fev/27) — R$ 700/mês × 6</t>
  </si>
  <si>
    <t>mês</t>
  </si>
  <si>
    <t>set/26, out/26, nov/26, dez/26, jan/27, fev/27</t>
  </si>
  <si>
    <t>Subtotal — Diagnóstico</t>
  </si>
  <si>
    <t>Verificação da execução dos ajustes</t>
  </si>
  <si>
    <t>Conferência da implantação das ações antes da auditoria — contrapartida institucional (sem desembolso)</t>
  </si>
  <si>
    <t>visita</t>
  </si>
  <si>
    <t>Entidades/MANTVALLEY</t>
  </si>
  <si>
    <t>Subtotal — Acompanhamento</t>
  </si>
  <si>
    <t>Desenvolvimento + design + configuração + treinamento</t>
  </si>
  <si>
    <t>Site bilíngue responsivo (mapa, páginas, avaliação, eventos, painel admin, servidor) + treinamento dos membros da CDL/ACE e do Convention para operação</t>
  </si>
  <si>
    <t>projeto</t>
  </si>
  <si>
    <t>Desenvolvedor</t>
  </si>
  <si>
    <t>Subtotal — Plataforma</t>
  </si>
  <si>
    <t>Servidor + backup + domínio</t>
  </si>
  <si>
    <t>Anuidade: hospedagem em nuvem, cópias de segurança e domínio .com.br com DNS</t>
  </si>
  <si>
    <t>ano</t>
  </si>
  <si>
    <t>AWS/Registro.br</t>
  </si>
  <si>
    <t>Subtotal — Infraestrutura</t>
  </si>
  <si>
    <t>Influenciadores locais</t>
  </si>
  <si>
    <t>3 ações com criadores da região (parte pode virar permuta nos certificados)</t>
  </si>
  <si>
    <t>ação</t>
  </si>
  <si>
    <t>Criadores locais</t>
  </si>
  <si>
    <t>out/26, nov/26, dez/26</t>
  </si>
  <si>
    <t>Impulsionamento em redes</t>
  </si>
  <si>
    <t>Mídia paga na janela de lançamento e entrega dos selos</t>
  </si>
  <si>
    <t>Meta/Google</t>
  </si>
  <si>
    <t>out/26, nov/26, dez/26, jan/27</t>
  </si>
  <si>
    <t>Subtotal — Divulgação</t>
  </si>
  <si>
    <t>Cliente oculto periódico</t>
  </si>
  <si>
    <t>2 rodadas/ano × 20 estabelecimentos (40 visitas); refeição coberta por voucher do estabelecimento</t>
  </si>
  <si>
    <t>Avaliadores MANTVALLEY</t>
  </si>
  <si>
    <t>mar-mai/27, jun-ago/27, set-nov/27</t>
  </si>
  <si>
    <t>Subtotal — Visitas de avaliação</t>
  </si>
  <si>
    <t>Encontro final + cerimônia de entrega</t>
  </si>
  <si>
    <t>Evento de encerramento do ciclo com entrega dos selos e balanço do piloto</t>
  </si>
  <si>
    <t>fev/27</t>
  </si>
  <si>
    <t>Locação e audiovisual</t>
  </si>
  <si>
    <t>Espaço, som e projeção do encontro final</t>
  </si>
  <si>
    <t>Material, troféus e comunicação</t>
  </si>
  <si>
    <t>Placas de reconhecimento, material gráfico e registro do evento</t>
  </si>
  <si>
    <t>Subtotal — Fechamento</t>
  </si>
  <si>
    <t>TOTAL GERAL DO PILOTO</t>
  </si>
  <si>
    <t>FLUXO DE CAIXA — jul/2026 a nov/2027</t>
  </si>
  <si>
    <t>Valores azuis = alocação mensal (ajustável). Coluna Conferência compara com o Detalhamento (deve ser zero).</t>
  </si>
  <si>
    <t>Categoria / item</t>
  </si>
  <si>
    <t>set/26</t>
  </si>
  <si>
    <t>nov/26</t>
  </si>
  <si>
    <t>dez/26</t>
  </si>
  <si>
    <t>jan/27</t>
  </si>
  <si>
    <t>mar-mai/27</t>
  </si>
  <si>
    <t>jun-ago/27</t>
  </si>
  <si>
    <t>set-nov/27</t>
  </si>
  <si>
    <t>Conferência</t>
  </si>
  <si>
    <t>Conteúdo e documentação — Regulamento + edital de adesão</t>
  </si>
  <si>
    <t>Conteúdo e documentação — Termo de Participação + Licença de Uso do Selo</t>
  </si>
  <si>
    <t>Conteúdo e documentação — Manual de identidade e uso da marca</t>
  </si>
  <si>
    <t>Conteúdo e documentação — Kit de adesão + apresentação institucional</t>
  </si>
  <si>
    <t>Conteúdo e documentação — Diagramação e artes finais</t>
  </si>
  <si>
    <t>Selo físico e marca — Registro da marca no INPI</t>
  </si>
  <si>
    <t>Selo físico e marca — Placa de fachada</t>
  </si>
  <si>
    <t>Selo físico e marca — Certificado emoldurado</t>
  </si>
  <si>
    <t>Selo físico e marca — Display de mesa com QR code</t>
  </si>
  <si>
    <t>Selo físico e marca — Adesivos de vitrine</t>
  </si>
  <si>
    <t>Lançamento — Almoço de lançamento</t>
  </si>
  <si>
    <t>Lançamento — Locação de espaço e audiovisual</t>
  </si>
  <si>
    <t>Lançamento — Material do evento</t>
  </si>
  <si>
    <t>Diagnóstico — Treinamento de aplicadores + instrumentos</t>
  </si>
  <si>
    <t>Diagnóstico — Estagiários Unis (2) — trabalho de campo</t>
  </si>
  <si>
    <t>Diagnóstico — Confecção dos diagnósticos e planos de ação</t>
  </si>
  <si>
    <t>Diagnóstico — Visitas finais — auditoria de verificação</t>
  </si>
  <si>
    <t>Acompanhamento — Verificação da execução dos ajustes</t>
  </si>
  <si>
    <t>Plataforma — Desenvolvimento + design + configuração + treinamento</t>
  </si>
  <si>
    <t>Infraestrutura — Servidor + backup + domínio</t>
  </si>
  <si>
    <t>Divulgação — Influenciadores locais</t>
  </si>
  <si>
    <t>Divulgação — Impulsionamento em redes</t>
  </si>
  <si>
    <t>Visitas de avaliação — Cliente oculto periódico</t>
  </si>
  <si>
    <t>Fechamento — Encontro final + cerimônia de entrega</t>
  </si>
  <si>
    <t>Fechamento — Locação e audiovisual</t>
  </si>
  <si>
    <t>Fechamento — Material, troféus e comunicação</t>
  </si>
  <si>
    <t>TOTAL MENSAL</t>
  </si>
  <si>
    <t>ACUMULADO</t>
  </si>
  <si>
    <t>Antecipado (jul-out/26):</t>
  </si>
  <si>
    <t>SELO FÍSICO — cenários de confecção (20 estabelecimentos)</t>
  </si>
  <si>
    <t>Cenário Essencial = incluído no orçamento. Cenário Completo = upgrade opcional, condicionado a patrocínio.</t>
  </si>
  <si>
    <t>Especificação</t>
  </si>
  <si>
    <t>Cenário</t>
  </si>
  <si>
    <t>MDF 6mm ou acrílico 3mm, impressão UV colorida, ~30×40cm, com ciclo, vigência e QR code</t>
  </si>
  <si>
    <t>Essencial</t>
  </si>
  <si>
    <t>Peça principal de identificação na entrada</t>
  </si>
  <si>
    <t>Papel especial A4 + moldura, nominativo, assinado pelas entidades realizadoras</t>
  </si>
  <si>
    <t>Entregue na cerimônia</t>
  </si>
  <si>
    <t>Display de mesa com QR</t>
  </si>
  <si>
    <t>Acrílico em L, 10×15cm, 5 unidades por estabelecimento</t>
  </si>
  <si>
    <t>Canal do voto do cliente e da página da empresa</t>
  </si>
  <si>
    <t>Adesivo de vitrine</t>
  </si>
  <si>
    <t>Vinil externo, 15cm, 2 por estabelecimento</t>
  </si>
  <si>
    <t>Reforço na porta/vitrine</t>
  </si>
  <si>
    <t>Registro da marca (INPI)</t>
  </si>
  <si>
    <t>Taxas de depósito e concessão + assessoria — proteção da identidade Leão</t>
  </si>
  <si>
    <t>Protocolar antes do lançamento</t>
  </si>
  <si>
    <t>Totem de entrada</t>
  </si>
  <si>
    <t>Totem de chão em ACM/MDF, ~1,60m, com selo, ciclo e QR</t>
  </si>
  <si>
    <t>Completo (opcional)</t>
  </si>
  <si>
    <t>Upgrade sujeito a patrocínio</t>
  </si>
  <si>
    <t>Placa premium metal</t>
  </si>
  <si>
    <t>Aço escovado/latão gravado, 30×40cm</t>
  </si>
  <si>
    <t>Versão Leão de Ouro p/ ciclos futuros</t>
  </si>
  <si>
    <t>Subtotal cenário Essencial (incluído no orçamento — categoria Selo físico e marca)</t>
  </si>
  <si>
    <t>Upgrade cenário Completo (opcional, não somado ao orçamento)</t>
  </si>
  <si>
    <t>Diferenciação Leão de Ouro / Prata / Bronze: mesma placa com acabamento por tempo de manutenção do selo (Bronze = 1º ciclo; Prata = 2 renovações; Ouro = 3+). No piloto, todos recebem Bronze — sem custo adicional, apenas variação de arte.</t>
  </si>
  <si>
    <t>VISÃO POR PESSOA / FUNÇÃO AO LONGO DO TEMPO</t>
  </si>
  <si>
    <t>Detalhe de quem executa, quando e por quanto. Valores já contidos no orçamento (não somar ao total).</t>
  </si>
  <si>
    <t>Pessoa / função</t>
  </si>
  <si>
    <t>Origem</t>
  </si>
  <si>
    <t>Entrega</t>
  </si>
  <si>
    <t>Base de cálculo</t>
  </si>
  <si>
    <t>Categoria no orçamento</t>
  </si>
  <si>
    <t>Contratado</t>
  </si>
  <si>
    <t>Regulamento, edital e textos do programa</t>
  </si>
  <si>
    <t>16h × R$ 100/h</t>
  </si>
  <si>
    <t>Termo de Participação e Licença de Uso</t>
  </si>
  <si>
    <t>8h × R$ 150/h</t>
  </si>
  <si>
    <t>Manual da marca, kit de adesão, artes finais</t>
  </si>
  <si>
    <t>3 entregas (R$ 800+800+600)</t>
  </si>
  <si>
    <t>jul-ago/26</t>
  </si>
  <si>
    <t>Registro do selo no INPI</t>
  </si>
  <si>
    <t>Taxas + honorários</t>
  </si>
  <si>
    <t>jul/26 (protocolo)</t>
  </si>
  <si>
    <t>Estagiário Unis 1</t>
  </si>
  <si>
    <t>Parceria Unis</t>
  </si>
  <si>
    <t>Coleta em campo — diagnóstico (10 estab.)</t>
  </si>
  <si>
    <t>R$ 1.600/mês × 2 meses</t>
  </si>
  <si>
    <t>ago-set/26</t>
  </si>
  <si>
    <t>Estagiário Unis 2</t>
  </si>
  <si>
    <t>Analista MANTVALLEY</t>
  </si>
  <si>
    <t>Execução técnica</t>
  </si>
  <si>
    <t>Confecção dos diagnósticos, planos 5W2H e devolutiva em encontros agendados</t>
  </si>
  <si>
    <t>3× (ago-out/26): 2.300+2.300+2.200</t>
  </si>
  <si>
    <t>ago-out/26</t>
  </si>
  <si>
    <t>Instrutor MANTVALLEY</t>
  </si>
  <si>
    <t>Contrapartida</t>
  </si>
  <si>
    <t>Sem desembolso</t>
  </si>
  <si>
    <t>Auditor MANTVALLEY</t>
  </si>
  <si>
    <t>Visitas finais: auditorias, reauditorias e pareceres</t>
  </si>
  <si>
    <t>R$ 700/mês × 6 meses</t>
  </si>
  <si>
    <t>set/26-fev/27</t>
  </si>
  <si>
    <t>Avaliadores cliente oculto</t>
  </si>
  <si>
    <t>2 rodadas/ano × 20 estab. (40 visitas)</t>
  </si>
  <si>
    <t>mar-nov/27</t>
  </si>
  <si>
    <t>Plataforma bilíngue + design + servidor + treinamento CDL/ACE e CVB</t>
  </si>
  <si>
    <t>4× R$ 1.500 (jul-out/26)</t>
  </si>
  <si>
    <t>Criadores de conteúdo</t>
  </si>
  <si>
    <t>Contratado/permuta</t>
  </si>
  <si>
    <t>3 ações de divulgação local</t>
  </si>
  <si>
    <t>3 × R$ 800</t>
  </si>
  <si>
    <t>out-dez/26</t>
  </si>
  <si>
    <t>Gestor de tráfego/mídia</t>
  </si>
  <si>
    <t>Impulsionamento no lançamento</t>
  </si>
  <si>
    <t>4 meses × R$ 400</t>
  </si>
  <si>
    <t>out/26-jan/27</t>
  </si>
  <si>
    <t>Buffet e produção de eventos</t>
  </si>
  <si>
    <t>Lançamento (jul/26) e fechamento (fev/27)</t>
  </si>
  <si>
    <t>2 eventos × R$ 10.000</t>
  </si>
  <si>
    <t>jul/26 e fev/27</t>
  </si>
  <si>
    <t>Lançamento / Fechamento</t>
  </si>
  <si>
    <t>Administradores da plataforma</t>
  </si>
  <si>
    <t>Conteúdo do site, moderação, vigências</t>
  </si>
  <si>
    <t>1-2 pessoas CDL/ACE + CVB</t>
  </si>
  <si>
    <t>contínuo</t>
  </si>
  <si>
    <t>SENAC / SEBRAE</t>
  </si>
  <si>
    <t>Parceria</t>
  </si>
  <si>
    <t>Capacitações para os planos de ação</t>
  </si>
  <si>
    <t>A articular — sem desembolso</t>
  </si>
  <si>
    <t>set/26 em diante</t>
  </si>
  <si>
    <t>Gráfica / comunicação visual</t>
  </si>
  <si>
    <t>Fornecedor</t>
  </si>
  <si>
    <t>Placas, certificados, displays e adesivos (20 estab.)</t>
  </si>
  <si>
    <t>Conforme aba Selos Físicos</t>
  </si>
  <si>
    <t>AWS / Registro.br</t>
  </si>
  <si>
    <t>R$ 700/ano</t>
  </si>
  <si>
    <t>Soma de conferência (deve bater com o total geral)</t>
  </si>
  <si>
    <t>CICLO SEGUINTE (2027-2028) — CUSTOS RECORRENTES E DE NOVOS ESTABELECIMENTOS</t>
  </si>
  <si>
    <t>Planilha de planejamento — NÃO compõe o orçamento do piloto. Células azuis ajustáveis.</t>
  </si>
  <si>
    <t>A. CUSTOS FIXOS ANUAIS DO PROGRAMA (independem do nº de estabelecimentos)</t>
  </si>
  <si>
    <t>Valor/ano</t>
  </si>
  <si>
    <t>Infraestrutura da plataforma</t>
  </si>
  <si>
    <t>Mesmo valor do piloto</t>
  </si>
  <si>
    <t>Manutenção evolutiva do site</t>
  </si>
  <si>
    <t>Pequenos ajustes, atualizações de segurança e melhorias</t>
  </si>
  <si>
    <t>Divulgação anual</t>
  </si>
  <si>
    <t>Impulsionamento e ações com criadores locais</t>
  </si>
  <si>
    <t>Reduzível com permutas</t>
  </si>
  <si>
    <t>Evento anual de entrega/renovação</t>
  </si>
  <si>
    <t>Cerimônia única por ciclo (entrada de novos + renovações)</t>
  </si>
  <si>
    <t>Patrocinável (Sicoob/Sicredi/Minalba)</t>
  </si>
  <si>
    <t>Coordenação do programa</t>
  </si>
  <si>
    <t>Secretaria executiva: adesões, agenda, cobranças e relatórios</t>
  </si>
  <si>
    <t>R$ 300/mês — pode ser contrapartida CDL/CVB</t>
  </si>
  <si>
    <t>Total fixo anual do programa</t>
  </si>
  <si>
    <t>B. CUSTO DE MANUTENÇÃO/RENOVAÇÃO — por estabelecimento existente/ano</t>
  </si>
  <si>
    <t>Custo/estab.</t>
  </si>
  <si>
    <t>Diagnóstico simplificado de atualização</t>
  </si>
  <si>
    <t>Aplicação reduzida do instrumento + evidências de manutenção</t>
  </si>
  <si>
    <t>Auditoria proporcional</t>
  </si>
  <si>
    <t>Verificação conforme risco e histórico do estabelecimento</t>
  </si>
  <si>
    <t>Cliente oculto (2 rodadas/ano)</t>
  </si>
  <si>
    <t>2 visitas × R$ 250; refeição coberta por voucher do estabelecimento</t>
  </si>
  <si>
    <t>Mesma regra do piloto</t>
  </si>
  <si>
    <t>Atualização da página no site</t>
  </si>
  <si>
    <t>Vigência, fotos, informações e selo Ouro/Prata/Bronze</t>
  </si>
  <si>
    <t>Administradores treinados</t>
  </si>
  <si>
    <t>Rateio administrativo</t>
  </si>
  <si>
    <t>Parcela dos custos de coordenação e emissão</t>
  </si>
  <si>
    <t>Custo total de manutenção por estabelecimento/ano</t>
  </si>
  <si>
    <t>C. CUSTO DE ENTRADA — por NOVO estabelecimento (jornada completa)</t>
  </si>
  <si>
    <t>Diagnóstico completo em campo</t>
  </si>
  <si>
    <t>Aplicação do instrumento de 40 questões (aplicador capacitado)</t>
  </si>
  <si>
    <t>Confecção do diagnóstico + plano 5W2H</t>
  </si>
  <si>
    <t>Relatório individual e devolutiva em encontro agendado</t>
  </si>
  <si>
    <t>Auditoria de verificação</t>
  </si>
  <si>
    <t>Visita, evidências e parecer (inclui reauditoria pontual)</t>
  </si>
  <si>
    <t>Cliente oculto (rodada inicial)</t>
  </si>
  <si>
    <t>1 visita × R$ 250; refeição via voucher do estabelecimento</t>
  </si>
  <si>
    <t>Kit físico do selo</t>
  </si>
  <si>
    <t>Placa (120) + certificado (60) + 5 displays (70) + 2 adesivos (25)</t>
  </si>
  <si>
    <t>Cadastro e página na plataforma</t>
  </si>
  <si>
    <t>Publicação da página com material fornecido pela empresa</t>
  </si>
  <si>
    <t>Coordenação, contrato e emissão da licença de uso</t>
  </si>
  <si>
    <t>Custo total de entrada por novo estabelecimento</t>
  </si>
  <si>
    <t>ADESÃO AO PROGRAMA — TAXAS PROPOSTAS E METODOLOGIA</t>
  </si>
  <si>
    <t>Proposta para deliberação do Comitê Gestor — NÃO compõe o orçamento do piloto.</t>
  </si>
  <si>
    <t>A. TAXAS PROPOSTAS (cobradas do estabelecimento)</t>
  </si>
  <si>
    <t>Tipo</t>
  </si>
  <si>
    <t>Perfil</t>
  </si>
  <si>
    <t>Custo direto</t>
  </si>
  <si>
    <t>Taxa proposta</t>
  </si>
  <si>
    <t>Margem p/ fundo</t>
  </si>
  <si>
    <t>Parcelamento sugerido</t>
  </si>
  <si>
    <t>Racional</t>
  </si>
  <si>
    <t>Adesão (novo)</t>
  </si>
  <si>
    <t>Associado CDL/ACE ou CVB</t>
  </si>
  <si>
    <t>Benefício de associado; margem sustenta o programa</t>
  </si>
  <si>
    <t>Não associado</t>
  </si>
  <si>
    <t>Incentiva a associação às entidades</t>
  </si>
  <si>
    <t>Renovação anual</t>
  </si>
  <si>
    <t>Associado</t>
  </si>
  <si>
    <t>Custo menor: jornada simplificada</t>
  </si>
  <si>
    <t>Política sugerida: piloto (1º ciclo) sem cobrança ou com taxa simbólica; cobrança plena a partir do 2º ciclo. Isenções/descontos por deliberação do Comitê (ex.: microempreendedores).</t>
  </si>
  <si>
    <t>B. O CICLO SEGUINTE SE PAGA? — conta a conta, em 4 cenários</t>
  </si>
  <si>
    <t>Linha da conta</t>
  </si>
  <si>
    <t>Como calcula</t>
  </si>
  <si>
    <t>Conservador</t>
  </si>
  <si>
    <t>Moderado</t>
  </si>
  <si>
    <t>Meta</t>
  </si>
  <si>
    <t>Expansão</t>
  </si>
  <si>
    <t>Estabelecimentos que renovam</t>
  </si>
  <si>
    <t>quantidade</t>
  </si>
  <si>
    <t>Novos estabelecimentos que aderem</t>
  </si>
  <si>
    <t>(+) Entra: taxas de renovação</t>
  </si>
  <si>
    <t>qtde × R$ 1.200</t>
  </si>
  <si>
    <t>(+) Entra: taxas de adesão (novos)</t>
  </si>
  <si>
    <t>qtde × R$ 1.800</t>
  </si>
  <si>
    <t>(=) TOTAL QUE ENTRA</t>
  </si>
  <si>
    <t>soma das taxas</t>
  </si>
  <si>
    <t>(-) Sai: custo de atender as renovações</t>
  </si>
  <si>
    <t>qtde × R$ 1.000/estab.</t>
  </si>
  <si>
    <t>(-) Sai: custo de atender os novos</t>
  </si>
  <si>
    <t>(=) Sobra das taxas</t>
  </si>
  <si>
    <t>entra − custo dos estabelecimentos</t>
  </si>
  <si>
    <t>(-) Sai: contas fixas do programa</t>
  </si>
  <si>
    <t>(=) RESULTADO PAGANDO TUDO</t>
  </si>
  <si>
    <t>sobra − contas fixas</t>
  </si>
  <si>
    <t>(+) Evento pago por patrocinador</t>
  </si>
  <si>
    <t>(+) Coordenação feita pelas entidades</t>
  </si>
  <si>
    <t>funcionário CDL/ACE ou CVB assume</t>
  </si>
  <si>
    <t>(=) RESULTADO COM ESSES DOIS APOIOS</t>
  </si>
  <si>
    <t>resultado + contas que os parceiros assumem</t>
  </si>
  <si>
    <t>Como ler: cada estabelecimento paga uma taxa, mas atendê-lo (auditoria, cliente oculto, relatório, kit) consome quase o mesmo valor — a sobra é pequena. As contas fixas do programa (R$ 17.500) não cabem nessa sobra: pagando tudo com as taxas, falta dinheiro (linha laranja). Se o patrocinador pagar o evento e as entidades assumirem a coordenação, essas duas contas saem do caixa — e o programa fecha no azul (linha verde).</t>
  </si>
  <si>
    <t>C. METODOLOGIA DE ADESÃO — jornada do novo estabelecimento</t>
  </si>
  <si>
    <t>Etapa</t>
  </si>
  <si>
    <t>O que acontece</t>
  </si>
  <si>
    <t>Responsável</t>
  </si>
  <si>
    <t>Prazo</t>
  </si>
  <si>
    <t>Condição para avançar</t>
  </si>
  <si>
    <t>1. Manifestação de interesse</t>
  </si>
  <si>
    <t>Formulário no site oficial ou contato com a CDL/ACE / CVB</t>
  </si>
  <si>
    <t>Estabelecimento</t>
  </si>
  <si>
    <t>Janelas de entrada: 2 por ano (mar e set)</t>
  </si>
  <si>
    <t>2. Verificação de elegibilidade</t>
  </si>
  <si>
    <t>CNPJ, licenças/alvarás exigíveis e responsável designado</t>
  </si>
  <si>
    <t>Secretaria do programa</t>
  </si>
  <si>
    <t>5 dias úteis</t>
  </si>
  <si>
    <t>Documentação básica completa</t>
  </si>
  <si>
    <t>3. Assinatura do Termo de Participação</t>
  </si>
  <si>
    <t>Adesão ao regulamento, LGPD, cliente oculto e voucher</t>
  </si>
  <si>
    <t>Estabelecimento + Comitê</t>
  </si>
  <si>
    <t>Termo assinado + 1ª parcela da taxa</t>
  </si>
  <si>
    <t>4. Diagnóstico em campo</t>
  </si>
  <si>
    <t>Aplicação do instrumento de 40 questões (60-90 min)</t>
  </si>
  <si>
    <t>até 15 dias</t>
  </si>
  <si>
    <t>Agenda confirmada</t>
  </si>
  <si>
    <t>5. Relatório e plano de ação</t>
  </si>
  <si>
    <t>Confecção do diagnóstico + devolutiva em encontro agendado</t>
  </si>
  <si>
    <t>até 20 dias</t>
  </si>
  <si>
    <t>2ª parcela da taxa</t>
  </si>
  <si>
    <t>6. Implantação das melhorias</t>
  </si>
  <si>
    <t>Execução das ações prioritárias do plano 5W2H</t>
  </si>
  <si>
    <t>até 60 dias</t>
  </si>
  <si>
    <t>Evidências organizadas</t>
  </si>
  <si>
    <t>7. Auditoria de verificação</t>
  </si>
  <si>
    <t>Documentos, visita e/ou cliente oculto + parecer técnico</t>
  </si>
  <si>
    <t>3ª parcela; parecer favorável</t>
  </si>
  <si>
    <t>8. Concessão e publicação</t>
  </si>
  <si>
    <t>Licença de uso, kit físico, página no site e entrega do selo</t>
  </si>
  <si>
    <t>Comitê + CDL/ACE + CVB</t>
  </si>
  <si>
    <t>até 10 dias</t>
  </si>
  <si>
    <t>Homologação administrativa</t>
  </si>
  <si>
    <t>Jornada completa estimada: 90 a 120 dias da inscrição à concessão. Reprovado no ciclo: pode reapresentar na janela seguinte aproveitando o diagnóstico (validade de 12 meses), pagando apenas a etapa de auditoria.</t>
  </si>
  <si>
    <t>ago/26, set/26, out/26, nov26</t>
  </si>
  <si>
    <t>Desenvolvedor (Robson)</t>
  </si>
  <si>
    <t>ago-nov/26</t>
  </si>
  <si>
    <t>10× cartão</t>
  </si>
  <si>
    <t>R$ 300/mês — Desenvolvedor (Robson)</t>
  </si>
  <si>
    <t>Layout padrão / Adminstrador da plataforma</t>
  </si>
  <si>
    <t>MANTVALLEY (Aplicador)</t>
  </si>
  <si>
    <t>MANTVALLEY (Analista)</t>
  </si>
  <si>
    <t>qtde × R$ 1.600/estab.</t>
  </si>
  <si>
    <t>evento 10.000 + coordenação 3.600 + divulgação 2.000 + site 3.600 + servidor 700</t>
  </si>
  <si>
    <t>Sicoob / Sicredi / Minalba</t>
  </si>
  <si>
    <t>40 × R$ 250 (refeição / voucher)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</si>
</sst>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R$ &quot;#,##0;&quot;(R$ &quot;#,##0\);\-"/>
    <numFmt numFmtId="165" formatCode="0.0%"/>
  </numFmts>
  <fonts count="17" x14ac:knownFonts="1">
    <font>
      <sz val="11"/>
      <color theme="1"/>
      <name val="Calibri"/>
      <family val="2"/>
      <charset val="1"/>
    </font>
    <font>
      <b/>
      <sz val="14"/>
      <color rgb="FF1F4E79"/>
      <name val="Arial"/>
      <family val="2"/>
    </font>
    <font>
      <sz val="9"/>
      <color rgb="FF666666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008000"/>
      <name val="Arial"/>
      <family val="2"/>
    </font>
    <font>
      <b/>
      <sz val="12"/>
      <color rgb="FF1F4E79"/>
      <name val="Arial"/>
      <family val="2"/>
    </font>
    <font>
      <b/>
      <sz val="10"/>
      <color rgb="FF000000"/>
      <name val="Arial"/>
      <family val="2"/>
    </font>
    <font>
      <sz val="10"/>
      <color rgb="FF0000FF"/>
      <name val="Arial"/>
      <family val="2"/>
    </font>
    <font>
      <sz val="9"/>
      <color rgb="FF000000"/>
      <name val="Arial"/>
      <family val="2"/>
    </font>
    <font>
      <sz val="9"/>
      <color rgb="FF0000FF"/>
      <name val="Arial"/>
      <family val="2"/>
    </font>
    <font>
      <b/>
      <sz val="9"/>
      <color rgb="FF000000"/>
      <name val="Arial"/>
      <family val="2"/>
    </font>
    <font>
      <sz val="9"/>
      <color rgb="FF008000"/>
      <name val="Arial"/>
      <family val="2"/>
    </font>
    <font>
      <b/>
      <sz val="9"/>
      <color rgb="FFFFFFFF"/>
      <name val="Arial"/>
      <family val="2"/>
    </font>
    <font>
      <b/>
      <sz val="11"/>
      <color rgb="FF1F4E79"/>
      <name val="Arial"/>
      <family val="2"/>
    </font>
    <font>
      <b/>
      <sz val="10"/>
      <color rgb="FFB23A48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BEEDB"/>
        <bgColor rgb="FFFFF2CC"/>
      </patternFill>
    </fill>
    <fill>
      <patternFill patternType="solid">
        <fgColor rgb="FFE8F3EA"/>
        <bgColor rgb="FFFBEEDB"/>
      </patternFill>
    </fill>
    <fill>
      <patternFill patternType="solid">
        <fgColor rgb="FFFFF2CC"/>
        <bgColor rgb="FFFBEEDB"/>
      </patternFill>
    </fill>
    <fill>
      <patternFill patternType="solid">
        <fgColor rgb="FFDCE6F1"/>
        <bgColor rgb="FFE8F3EA"/>
      </patternFill>
    </fill>
  </fills>
  <borders count="5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 style="thin">
        <color rgb="FFB7B7B7"/>
      </left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9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7" fillId="6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right" vertical="center"/>
    </xf>
    <xf numFmtId="0" fontId="13" fillId="2" borderId="1" xfId="0" applyFont="1" applyFill="1" applyBorder="1" applyAlignment="1">
      <alignment horizontal="left" vertical="center"/>
    </xf>
    <xf numFmtId="164" fontId="13" fillId="2" borderId="1" xfId="0" applyNumberFormat="1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4" fontId="0" fillId="0" borderId="0" xfId="0" applyNumberFormat="1"/>
    <xf numFmtId="44" fontId="7" fillId="3" borderId="1" xfId="0" applyNumberFormat="1" applyFont="1" applyFill="1" applyBorder="1" applyAlignment="1">
      <alignment horizontal="right" vertical="center"/>
    </xf>
    <xf numFmtId="44" fontId="8" fillId="0" borderId="1" xfId="0" applyNumberFormat="1" applyFont="1" applyBorder="1" applyAlignment="1">
      <alignment horizontal="right" vertical="center"/>
    </xf>
    <xf numFmtId="44" fontId="7" fillId="6" borderId="1" xfId="0" applyNumberFormat="1" applyFont="1" applyFill="1" applyBorder="1" applyAlignment="1">
      <alignment horizontal="right" vertical="center"/>
    </xf>
    <xf numFmtId="44" fontId="3" fillId="2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right" vertical="center"/>
    </xf>
    <xf numFmtId="44" fontId="8" fillId="3" borderId="1" xfId="0" applyNumberFormat="1" applyFont="1" applyFill="1" applyBorder="1" applyAlignment="1">
      <alignment horizontal="right" vertical="center"/>
    </xf>
    <xf numFmtId="44" fontId="4" fillId="3" borderId="1" xfId="0" applyNumberFormat="1" applyFont="1" applyFill="1" applyBorder="1" applyAlignment="1">
      <alignment horizontal="right" vertical="center"/>
    </xf>
    <xf numFmtId="44" fontId="7" fillId="4" borderId="1" xfId="0" applyNumberFormat="1" applyFont="1" applyFill="1" applyBorder="1" applyAlignment="1">
      <alignment horizontal="left" vertical="center"/>
    </xf>
    <xf numFmtId="44" fontId="7" fillId="4" borderId="1" xfId="0" applyNumberFormat="1" applyFont="1" applyFill="1" applyBorder="1" applyAlignment="1">
      <alignment horizontal="right" vertical="center"/>
    </xf>
    <xf numFmtId="44" fontId="7" fillId="3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44" fontId="10" fillId="0" borderId="1" xfId="0" applyNumberFormat="1" applyFont="1" applyBorder="1" applyAlignment="1">
      <alignment horizontal="left" vertical="center"/>
    </xf>
    <xf numFmtId="44" fontId="11" fillId="0" borderId="1" xfId="0" applyNumberFormat="1" applyFont="1" applyBorder="1" applyAlignment="1">
      <alignment horizontal="left" vertical="center"/>
    </xf>
    <xf numFmtId="44" fontId="13" fillId="2" borderId="1" xfId="0" applyNumberFormat="1" applyFont="1" applyFill="1" applyBorder="1" applyAlignment="1">
      <alignment horizontal="left" vertical="center"/>
    </xf>
    <xf numFmtId="44" fontId="11" fillId="6" borderId="1" xfId="0" applyNumberFormat="1" applyFont="1" applyFill="1" applyBorder="1" applyAlignment="1">
      <alignment horizontal="left" vertical="center"/>
    </xf>
    <xf numFmtId="4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4" fontId="7" fillId="6" borderId="1" xfId="0" applyNumberFormat="1" applyFont="1" applyFill="1" applyBorder="1" applyAlignment="1">
      <alignment horizontal="left" vertical="center"/>
    </xf>
    <xf numFmtId="44" fontId="3" fillId="2" borderId="1" xfId="0" applyNumberFormat="1" applyFont="1" applyFill="1" applyBorder="1" applyAlignment="1">
      <alignment horizontal="left" vertical="center"/>
    </xf>
    <xf numFmtId="44" fontId="3" fillId="2" borderId="1" xfId="0" applyNumberFormat="1" applyFont="1" applyFill="1" applyBorder="1" applyAlignment="1">
      <alignment horizontal="right" vertical="center"/>
    </xf>
    <xf numFmtId="44" fontId="5" fillId="0" borderId="1" xfId="0" applyNumberFormat="1" applyFont="1" applyBorder="1" applyAlignment="1">
      <alignment horizontal="right" vertical="center"/>
    </xf>
    <xf numFmtId="44" fontId="4" fillId="0" borderId="1" xfId="0" applyNumberFormat="1" applyFont="1" applyBorder="1" applyAlignment="1">
      <alignment horizontal="left" vertical="center"/>
    </xf>
    <xf numFmtId="44" fontId="7" fillId="0" borderId="1" xfId="0" applyNumberFormat="1" applyFont="1" applyBorder="1" applyAlignment="1">
      <alignment horizontal="left" vertical="center"/>
    </xf>
    <xf numFmtId="44" fontId="15" fillId="3" borderId="1" xfId="0" applyNumberFormat="1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4" fontId="16" fillId="4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B23A48"/>
      <rgbColor rgb="FFFFF2CC"/>
      <rgbColor rgb="FFE8F3E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CFFCC"/>
      <rgbColor rgb="FFFBEED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1E8A6E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tabSelected="1" zoomScaleNormal="100" workbookViewId="0">
      <selection activeCell="C18" sqref="C18"/>
    </sheetView>
  </sheetViews>
  <sheetFormatPr baseColWidth="10" defaultColWidth="8.6640625" defaultRowHeight="15" x14ac:dyDescent="0.2"/>
  <cols>
    <col min="1" max="1" width="24" customWidth="1"/>
    <col min="2" max="2" width="63.6640625" customWidth="1"/>
    <col min="3" max="3" width="14" customWidth="1"/>
    <col min="4" max="4" width="11" customWidth="1"/>
    <col min="5" max="5" width="20" customWidth="1"/>
    <col min="6" max="6" width="66.1640625" customWidth="1"/>
  </cols>
  <sheetData>
    <row r="1" spans="1:6" ht="18" x14ac:dyDescent="0.2">
      <c r="A1" s="7" t="s">
        <v>0</v>
      </c>
    </row>
    <row r="2" spans="1:6" x14ac:dyDescent="0.2">
      <c r="A2" s="8" t="s">
        <v>1</v>
      </c>
    </row>
    <row r="4" spans="1:6" ht="28" x14ac:dyDescent="0.2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</row>
    <row r="5" spans="1:6" ht="28" x14ac:dyDescent="0.2">
      <c r="A5" s="10" t="s">
        <v>8</v>
      </c>
      <c r="B5" s="11" t="s">
        <v>9</v>
      </c>
      <c r="C5" s="64">
        <f>Detalhamento!G19</f>
        <v>10000</v>
      </c>
      <c r="D5" s="12">
        <f t="shared" ref="D5:D14" si="0">C5/$C$15</f>
        <v>0.14265335235378032</v>
      </c>
      <c r="E5" s="13" t="s">
        <v>10</v>
      </c>
      <c r="F5" s="11" t="s">
        <v>11</v>
      </c>
    </row>
    <row r="6" spans="1:6" ht="28" x14ac:dyDescent="0.2">
      <c r="A6" s="10" t="s">
        <v>12</v>
      </c>
      <c r="B6" s="11" t="s">
        <v>13</v>
      </c>
      <c r="C6" s="64">
        <f>Detalhamento!G9</f>
        <v>5000</v>
      </c>
      <c r="D6" s="12">
        <f t="shared" si="0"/>
        <v>7.1326676176890161E-2</v>
      </c>
      <c r="E6" s="13" t="s">
        <v>10</v>
      </c>
      <c r="F6" s="11" t="s">
        <v>14</v>
      </c>
    </row>
    <row r="7" spans="1:6" ht="28" x14ac:dyDescent="0.2">
      <c r="A7" s="10" t="s">
        <v>15</v>
      </c>
      <c r="B7" s="11" t="s">
        <v>16</v>
      </c>
      <c r="C7" s="64">
        <f>Detalhamento!G24</f>
        <v>17400</v>
      </c>
      <c r="D7" s="12">
        <f t="shared" si="0"/>
        <v>0.24821683309557774</v>
      </c>
      <c r="E7" s="13" t="s">
        <v>10</v>
      </c>
      <c r="F7" s="11" t="s">
        <v>17</v>
      </c>
    </row>
    <row r="8" spans="1:6" ht="28" x14ac:dyDescent="0.2">
      <c r="A8" s="10" t="s">
        <v>18</v>
      </c>
      <c r="B8" s="11" t="s">
        <v>19</v>
      </c>
      <c r="C8" s="64">
        <f>Detalhamento!G15</f>
        <v>7000</v>
      </c>
      <c r="D8" s="12">
        <f t="shared" si="0"/>
        <v>9.9857346647646214E-2</v>
      </c>
      <c r="E8" s="13" t="s">
        <v>10</v>
      </c>
      <c r="F8" s="11" t="s">
        <v>20</v>
      </c>
    </row>
    <row r="9" spans="1:6" ht="28" x14ac:dyDescent="0.2">
      <c r="A9" s="10" t="s">
        <v>21</v>
      </c>
      <c r="B9" s="11" t="s">
        <v>22</v>
      </c>
      <c r="C9" s="64">
        <f>Detalhamento!G26</f>
        <v>0</v>
      </c>
      <c r="D9" s="12">
        <f t="shared" si="0"/>
        <v>0</v>
      </c>
      <c r="E9" s="13" t="s">
        <v>23</v>
      </c>
      <c r="F9" s="11" t="s">
        <v>24</v>
      </c>
    </row>
    <row r="10" spans="1:6" ht="28" x14ac:dyDescent="0.2">
      <c r="A10" s="10" t="s">
        <v>25</v>
      </c>
      <c r="B10" s="11" t="s">
        <v>26</v>
      </c>
      <c r="C10" s="64">
        <f>Detalhamento!G33</f>
        <v>4000</v>
      </c>
      <c r="D10" s="12">
        <f t="shared" si="0"/>
        <v>5.7061340941512127E-2</v>
      </c>
      <c r="E10" s="13" t="s">
        <v>27</v>
      </c>
      <c r="F10" s="11" t="s">
        <v>28</v>
      </c>
    </row>
    <row r="11" spans="1:6" ht="28" x14ac:dyDescent="0.2">
      <c r="A11" s="10" t="s">
        <v>29</v>
      </c>
      <c r="B11" s="11" t="s">
        <v>30</v>
      </c>
      <c r="C11" s="64">
        <f>Detalhamento!G28</f>
        <v>6000</v>
      </c>
      <c r="D11" s="12">
        <f t="shared" si="0"/>
        <v>8.5592011412268187E-2</v>
      </c>
      <c r="E11" s="13" t="s">
        <v>10</v>
      </c>
      <c r="F11" s="11" t="s">
        <v>31</v>
      </c>
    </row>
    <row r="12" spans="1:6" ht="28" x14ac:dyDescent="0.2">
      <c r="A12" s="10" t="s">
        <v>32</v>
      </c>
      <c r="B12" s="11" t="s">
        <v>33</v>
      </c>
      <c r="C12" s="64">
        <f>Detalhamento!G35</f>
        <v>10000</v>
      </c>
      <c r="D12" s="12">
        <f t="shared" si="0"/>
        <v>0.14265335235378032</v>
      </c>
      <c r="E12" s="13" t="s">
        <v>27</v>
      </c>
      <c r="F12" s="11" t="s">
        <v>34</v>
      </c>
    </row>
    <row r="13" spans="1:6" ht="28" x14ac:dyDescent="0.2">
      <c r="A13" s="10" t="s">
        <v>35</v>
      </c>
      <c r="B13" s="11" t="s">
        <v>36</v>
      </c>
      <c r="C13" s="64">
        <f>Detalhamento!G39</f>
        <v>10000</v>
      </c>
      <c r="D13" s="12">
        <f t="shared" si="0"/>
        <v>0.14265335235378032</v>
      </c>
      <c r="E13" s="13" t="s">
        <v>37</v>
      </c>
      <c r="F13" s="11" t="s">
        <v>38</v>
      </c>
    </row>
    <row r="14" spans="1:6" ht="28" x14ac:dyDescent="0.2">
      <c r="A14" s="10" t="s">
        <v>39</v>
      </c>
      <c r="B14" s="11" t="s">
        <v>40</v>
      </c>
      <c r="C14" s="64">
        <f>Detalhamento!G30</f>
        <v>700</v>
      </c>
      <c r="D14" s="12">
        <f t="shared" si="0"/>
        <v>9.9857346647646214E-3</v>
      </c>
      <c r="E14" s="13" t="s">
        <v>10</v>
      </c>
      <c r="F14" s="11" t="s">
        <v>41</v>
      </c>
    </row>
    <row r="15" spans="1:6" x14ac:dyDescent="0.2">
      <c r="A15" s="14" t="s">
        <v>42</v>
      </c>
      <c r="B15" s="14"/>
      <c r="C15" s="63">
        <f>SUM(C5:C14)</f>
        <v>70100</v>
      </c>
      <c r="D15" s="14"/>
      <c r="E15" s="14"/>
      <c r="F15" s="14"/>
    </row>
    <row r="16" spans="1:6" x14ac:dyDescent="0.2">
      <c r="C16" s="41"/>
    </row>
    <row r="17" spans="1:6" ht="16" x14ac:dyDescent="0.2">
      <c r="A17" s="15" t="s">
        <v>43</v>
      </c>
      <c r="C17" s="41"/>
    </row>
    <row r="18" spans="1:6" ht="25.5" customHeight="1" x14ac:dyDescent="0.2">
      <c r="A18" s="6" t="s">
        <v>44</v>
      </c>
      <c r="B18" s="6"/>
      <c r="C18" s="42">
        <f>'Fluxo de Caixa'!B33</f>
        <v>43000</v>
      </c>
      <c r="D18" s="17">
        <f>C18/C$15</f>
        <v>0.61340941512125535</v>
      </c>
      <c r="E18" s="5" t="s">
        <v>45</v>
      </c>
      <c r="F18" s="5"/>
    </row>
    <row r="19" spans="1:6" ht="25.5" customHeight="1" x14ac:dyDescent="0.2">
      <c r="A19" s="4" t="s">
        <v>46</v>
      </c>
      <c r="B19" s="4"/>
      <c r="C19" s="50">
        <f>C15-C18</f>
        <v>27100</v>
      </c>
      <c r="D19" s="20">
        <f>C19/C$15</f>
        <v>0.38659058487874465</v>
      </c>
      <c r="E19" s="3" t="s">
        <v>47</v>
      </c>
      <c r="F19" s="3"/>
    </row>
    <row r="21" spans="1:6" ht="30" customHeight="1" x14ac:dyDescent="0.2">
      <c r="A21" s="2" t="s">
        <v>48</v>
      </c>
      <c r="B21" s="2"/>
      <c r="C21" s="2"/>
      <c r="D21" s="2"/>
      <c r="E21" s="2"/>
      <c r="F21" s="2"/>
    </row>
  </sheetData>
  <mergeCells count="5">
    <mergeCell ref="A18:B18"/>
    <mergeCell ref="E18:F18"/>
    <mergeCell ref="A19:B19"/>
    <mergeCell ref="E19:F19"/>
    <mergeCell ref="A21:F2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showGridLines="0" zoomScaleNormal="100" workbookViewId="0">
      <pane ySplit="3" topLeftCell="A4" activePane="bottomLeft" state="frozen"/>
      <selection pane="bottomLeft" activeCell="D34" sqref="D34"/>
    </sheetView>
  </sheetViews>
  <sheetFormatPr baseColWidth="10" defaultColWidth="8.6640625" defaultRowHeight="30" customHeight="1" x14ac:dyDescent="0.2"/>
  <cols>
    <col min="1" max="1" width="23.1640625" customWidth="1"/>
    <col min="2" max="2" width="40.83203125" customWidth="1"/>
    <col min="3" max="3" width="72.1640625" customWidth="1"/>
    <col min="4" max="4" width="9.5" customWidth="1"/>
    <col min="5" max="5" width="5.1640625" customWidth="1"/>
    <col min="6" max="7" width="12.83203125" customWidth="1"/>
    <col min="8" max="8" width="25.33203125" customWidth="1"/>
    <col min="9" max="9" width="37.1640625" bestFit="1" customWidth="1"/>
  </cols>
  <sheetData>
    <row r="1" spans="1:9" ht="30" customHeight="1" x14ac:dyDescent="0.2">
      <c r="A1" s="59" t="s">
        <v>49</v>
      </c>
      <c r="B1" s="59"/>
      <c r="C1" s="59"/>
      <c r="D1" s="59"/>
      <c r="E1" s="59"/>
      <c r="F1" s="59"/>
      <c r="G1" s="59"/>
      <c r="H1" s="59"/>
      <c r="I1" s="59"/>
    </row>
    <row r="2" spans="1:9" ht="30" customHeight="1" x14ac:dyDescent="0.2">
      <c r="A2" s="60" t="s">
        <v>50</v>
      </c>
      <c r="B2" s="60"/>
      <c r="C2" s="60"/>
      <c r="D2" s="60"/>
      <c r="E2" s="60"/>
      <c r="F2" s="60"/>
      <c r="G2" s="60"/>
      <c r="H2" s="60"/>
      <c r="I2" s="60"/>
    </row>
    <row r="3" spans="1:9" ht="30" customHeight="1" x14ac:dyDescent="0.2">
      <c r="A3" s="9" t="s">
        <v>2</v>
      </c>
      <c r="B3" s="9" t="s">
        <v>51</v>
      </c>
      <c r="C3" s="9" t="s">
        <v>3</v>
      </c>
      <c r="D3" s="9" t="s">
        <v>52</v>
      </c>
      <c r="E3" s="9" t="s">
        <v>53</v>
      </c>
      <c r="F3" s="9" t="s">
        <v>54</v>
      </c>
      <c r="G3" s="9" t="s">
        <v>55</v>
      </c>
      <c r="H3" s="9" t="s">
        <v>56</v>
      </c>
      <c r="I3" s="9" t="s">
        <v>57</v>
      </c>
    </row>
    <row r="4" spans="1:9" ht="30" customHeight="1" x14ac:dyDescent="0.2">
      <c r="A4" s="10" t="s">
        <v>12</v>
      </c>
      <c r="B4" s="11" t="s">
        <v>58</v>
      </c>
      <c r="C4" s="11" t="s">
        <v>59</v>
      </c>
      <c r="D4" s="13" t="s">
        <v>60</v>
      </c>
      <c r="E4" s="21">
        <v>16</v>
      </c>
      <c r="F4" s="22">
        <v>100</v>
      </c>
      <c r="G4" s="23">
        <f>E4*F4</f>
        <v>1600</v>
      </c>
      <c r="H4" s="11" t="s">
        <v>61</v>
      </c>
      <c r="I4" s="13" t="s">
        <v>62</v>
      </c>
    </row>
    <row r="5" spans="1:9" ht="30" customHeight="1" x14ac:dyDescent="0.2">
      <c r="A5" s="10" t="s">
        <v>12</v>
      </c>
      <c r="B5" s="11" t="s">
        <v>63</v>
      </c>
      <c r="C5" s="11" t="s">
        <v>64</v>
      </c>
      <c r="D5" s="13" t="s">
        <v>60</v>
      </c>
      <c r="E5" s="21">
        <v>8</v>
      </c>
      <c r="F5" s="22">
        <v>150</v>
      </c>
      <c r="G5" s="23">
        <f>E5*F5</f>
        <v>1200</v>
      </c>
      <c r="H5" s="11" t="s">
        <v>65</v>
      </c>
      <c r="I5" s="13" t="s">
        <v>62</v>
      </c>
    </row>
    <row r="6" spans="1:9" ht="30" customHeight="1" x14ac:dyDescent="0.2">
      <c r="A6" s="10" t="s">
        <v>12</v>
      </c>
      <c r="B6" s="11" t="s">
        <v>66</v>
      </c>
      <c r="C6" s="11" t="s">
        <v>67</v>
      </c>
      <c r="D6" s="13" t="s">
        <v>68</v>
      </c>
      <c r="E6" s="21">
        <v>1</v>
      </c>
      <c r="F6" s="22">
        <v>800</v>
      </c>
      <c r="G6" s="23">
        <f>E6*F6</f>
        <v>800</v>
      </c>
      <c r="H6" s="11" t="s">
        <v>69</v>
      </c>
      <c r="I6" s="13" t="s">
        <v>70</v>
      </c>
    </row>
    <row r="7" spans="1:9" ht="30" customHeight="1" x14ac:dyDescent="0.2">
      <c r="A7" s="10" t="s">
        <v>12</v>
      </c>
      <c r="B7" s="11" t="s">
        <v>71</v>
      </c>
      <c r="C7" s="11" t="s">
        <v>72</v>
      </c>
      <c r="D7" s="13" t="s">
        <v>68</v>
      </c>
      <c r="E7" s="21">
        <v>1</v>
      </c>
      <c r="F7" s="43">
        <v>800</v>
      </c>
      <c r="G7" s="46">
        <f>E7*F7</f>
        <v>800</v>
      </c>
      <c r="H7" s="11" t="s">
        <v>73</v>
      </c>
      <c r="I7" s="13" t="s">
        <v>70</v>
      </c>
    </row>
    <row r="8" spans="1:9" ht="30" customHeight="1" x14ac:dyDescent="0.2">
      <c r="A8" s="10" t="s">
        <v>12</v>
      </c>
      <c r="B8" s="11" t="s">
        <v>74</v>
      </c>
      <c r="C8" s="11" t="s">
        <v>75</v>
      </c>
      <c r="D8" s="13" t="s">
        <v>68</v>
      </c>
      <c r="E8" s="21">
        <v>1</v>
      </c>
      <c r="F8" s="43">
        <v>600</v>
      </c>
      <c r="G8" s="46">
        <f>E8*F8</f>
        <v>600</v>
      </c>
      <c r="H8" s="11" t="s">
        <v>69</v>
      </c>
      <c r="I8" s="13" t="s">
        <v>70</v>
      </c>
    </row>
    <row r="9" spans="1:9" ht="30" customHeight="1" x14ac:dyDescent="0.2">
      <c r="A9" s="24"/>
      <c r="B9" s="24" t="s">
        <v>76</v>
      </c>
      <c r="C9" s="24"/>
      <c r="D9" s="24"/>
      <c r="E9" s="24"/>
      <c r="F9" s="61"/>
      <c r="G9" s="44">
        <f>SUM(G4:G8)</f>
        <v>5000</v>
      </c>
      <c r="H9" s="24"/>
      <c r="I9" s="24"/>
    </row>
    <row r="10" spans="1:9" ht="30" customHeight="1" x14ac:dyDescent="0.2">
      <c r="A10" s="10" t="s">
        <v>18</v>
      </c>
      <c r="B10" s="11" t="s">
        <v>77</v>
      </c>
      <c r="C10" s="11" t="s">
        <v>78</v>
      </c>
      <c r="D10" s="13" t="s">
        <v>79</v>
      </c>
      <c r="E10" s="21">
        <v>1</v>
      </c>
      <c r="F10" s="43">
        <v>1500</v>
      </c>
      <c r="G10" s="46">
        <f>E10*F10</f>
        <v>1500</v>
      </c>
      <c r="H10" s="11" t="s">
        <v>80</v>
      </c>
      <c r="I10" s="13" t="s">
        <v>62</v>
      </c>
    </row>
    <row r="11" spans="1:9" ht="30" customHeight="1" x14ac:dyDescent="0.2">
      <c r="A11" s="10" t="s">
        <v>18</v>
      </c>
      <c r="B11" s="11" t="s">
        <v>81</v>
      </c>
      <c r="C11" s="11" t="s">
        <v>82</v>
      </c>
      <c r="D11" s="13" t="s">
        <v>83</v>
      </c>
      <c r="E11" s="21">
        <v>20</v>
      </c>
      <c r="F11" s="43">
        <v>120</v>
      </c>
      <c r="G11" s="46">
        <f>E11*F11</f>
        <v>2400</v>
      </c>
      <c r="H11" s="11" t="s">
        <v>84</v>
      </c>
      <c r="I11" s="13" t="s">
        <v>85</v>
      </c>
    </row>
    <row r="12" spans="1:9" ht="30" customHeight="1" x14ac:dyDescent="0.2">
      <c r="A12" s="10" t="s">
        <v>18</v>
      </c>
      <c r="B12" s="11" t="s">
        <v>86</v>
      </c>
      <c r="C12" s="11" t="s">
        <v>87</v>
      </c>
      <c r="D12" s="13" t="s">
        <v>83</v>
      </c>
      <c r="E12" s="21">
        <v>20</v>
      </c>
      <c r="F12" s="43">
        <v>60</v>
      </c>
      <c r="G12" s="46">
        <f>E12*F12</f>
        <v>1200</v>
      </c>
      <c r="H12" s="11" t="s">
        <v>88</v>
      </c>
      <c r="I12" s="13" t="s">
        <v>85</v>
      </c>
    </row>
    <row r="13" spans="1:9" ht="30" customHeight="1" x14ac:dyDescent="0.2">
      <c r="A13" s="10" t="s">
        <v>18</v>
      </c>
      <c r="B13" s="11" t="s">
        <v>89</v>
      </c>
      <c r="C13" s="11" t="s">
        <v>90</v>
      </c>
      <c r="D13" s="13" t="s">
        <v>83</v>
      </c>
      <c r="E13" s="21">
        <v>100</v>
      </c>
      <c r="F13" s="43">
        <v>14</v>
      </c>
      <c r="G13" s="46">
        <f>E13*F13</f>
        <v>1400</v>
      </c>
      <c r="H13" s="11" t="s">
        <v>88</v>
      </c>
      <c r="I13" s="13" t="s">
        <v>85</v>
      </c>
    </row>
    <row r="14" spans="1:9" ht="30" customHeight="1" x14ac:dyDescent="0.2">
      <c r="A14" s="10" t="s">
        <v>18</v>
      </c>
      <c r="B14" s="11" t="s">
        <v>91</v>
      </c>
      <c r="C14" s="11" t="s">
        <v>92</v>
      </c>
      <c r="D14" s="13" t="s">
        <v>83</v>
      </c>
      <c r="E14" s="21">
        <v>40</v>
      </c>
      <c r="F14" s="43">
        <v>12.5</v>
      </c>
      <c r="G14" s="46">
        <f>E14*F14</f>
        <v>500</v>
      </c>
      <c r="H14" s="11" t="s">
        <v>88</v>
      </c>
      <c r="I14" s="13" t="s">
        <v>85</v>
      </c>
    </row>
    <row r="15" spans="1:9" ht="30" customHeight="1" x14ac:dyDescent="0.2">
      <c r="A15" s="24"/>
      <c r="B15" s="24" t="s">
        <v>93</v>
      </c>
      <c r="C15" s="24"/>
      <c r="D15" s="24"/>
      <c r="E15" s="24"/>
      <c r="F15" s="61"/>
      <c r="G15" s="44">
        <f>SUM(G10:G14)</f>
        <v>7000</v>
      </c>
      <c r="H15" s="24"/>
      <c r="I15" s="24"/>
    </row>
    <row r="16" spans="1:9" ht="30" customHeight="1" x14ac:dyDescent="0.2">
      <c r="A16" s="10" t="s">
        <v>8</v>
      </c>
      <c r="B16" s="11" t="s">
        <v>94</v>
      </c>
      <c r="C16" s="11" t="s">
        <v>95</v>
      </c>
      <c r="D16" s="13" t="s">
        <v>96</v>
      </c>
      <c r="E16" s="21">
        <v>80</v>
      </c>
      <c r="F16" s="43">
        <v>90</v>
      </c>
      <c r="G16" s="46">
        <f>E16*F16</f>
        <v>7200</v>
      </c>
      <c r="H16" s="11" t="s">
        <v>97</v>
      </c>
      <c r="I16" s="13" t="s">
        <v>62</v>
      </c>
    </row>
    <row r="17" spans="1:9" ht="30" customHeight="1" x14ac:dyDescent="0.2">
      <c r="A17" s="10" t="s">
        <v>8</v>
      </c>
      <c r="B17" s="11" t="s">
        <v>98</v>
      </c>
      <c r="C17" s="11" t="s">
        <v>99</v>
      </c>
      <c r="D17" s="13" t="s">
        <v>100</v>
      </c>
      <c r="E17" s="21">
        <v>1</v>
      </c>
      <c r="F17" s="43">
        <v>1200</v>
      </c>
      <c r="G17" s="46">
        <f>E17*F17</f>
        <v>1200</v>
      </c>
      <c r="H17" s="11" t="s">
        <v>101</v>
      </c>
      <c r="I17" s="13" t="s">
        <v>62</v>
      </c>
    </row>
    <row r="18" spans="1:9" ht="30" customHeight="1" x14ac:dyDescent="0.2">
      <c r="A18" s="10" t="s">
        <v>8</v>
      </c>
      <c r="B18" s="11" t="s">
        <v>102</v>
      </c>
      <c r="C18" s="11" t="s">
        <v>103</v>
      </c>
      <c r="D18" s="13" t="s">
        <v>104</v>
      </c>
      <c r="E18" s="21">
        <v>1</v>
      </c>
      <c r="F18" s="43">
        <v>1600</v>
      </c>
      <c r="G18" s="46">
        <f>E18*F18</f>
        <v>1600</v>
      </c>
      <c r="H18" s="11" t="s">
        <v>88</v>
      </c>
      <c r="I18" s="13" t="s">
        <v>62</v>
      </c>
    </row>
    <row r="19" spans="1:9" ht="30" customHeight="1" x14ac:dyDescent="0.2">
      <c r="A19" s="24"/>
      <c r="B19" s="24" t="s">
        <v>105</v>
      </c>
      <c r="C19" s="24"/>
      <c r="D19" s="24"/>
      <c r="E19" s="24"/>
      <c r="F19" s="61"/>
      <c r="G19" s="44">
        <f>SUM(G16:G18)</f>
        <v>10000</v>
      </c>
      <c r="H19" s="24"/>
      <c r="I19" s="24"/>
    </row>
    <row r="20" spans="1:9" ht="30" customHeight="1" x14ac:dyDescent="0.2">
      <c r="A20" s="10" t="s">
        <v>15</v>
      </c>
      <c r="B20" s="11" t="s">
        <v>106</v>
      </c>
      <c r="C20" s="11" t="s">
        <v>107</v>
      </c>
      <c r="D20" s="13" t="s">
        <v>108</v>
      </c>
      <c r="E20" s="21">
        <v>1</v>
      </c>
      <c r="F20" s="43">
        <v>0</v>
      </c>
      <c r="G20" s="46">
        <f>E20*F20</f>
        <v>0</v>
      </c>
      <c r="H20" s="11" t="s">
        <v>109</v>
      </c>
      <c r="I20" s="13" t="s">
        <v>23</v>
      </c>
    </row>
    <row r="21" spans="1:9" ht="30" customHeight="1" x14ac:dyDescent="0.2">
      <c r="A21" s="10" t="s">
        <v>15</v>
      </c>
      <c r="B21" s="11" t="s">
        <v>110</v>
      </c>
      <c r="C21" s="11" t="s">
        <v>111</v>
      </c>
      <c r="D21" s="13" t="s">
        <v>112</v>
      </c>
      <c r="E21" s="21">
        <v>4</v>
      </c>
      <c r="F21" s="43">
        <v>1600</v>
      </c>
      <c r="G21" s="46">
        <f>E21*F21</f>
        <v>6400</v>
      </c>
      <c r="H21" s="11" t="s">
        <v>113</v>
      </c>
      <c r="I21" s="13" t="s">
        <v>114</v>
      </c>
    </row>
    <row r="22" spans="1:9" ht="30" customHeight="1" x14ac:dyDescent="0.2">
      <c r="A22" s="10" t="s">
        <v>15</v>
      </c>
      <c r="B22" s="11" t="s">
        <v>115</v>
      </c>
      <c r="C22" s="11" t="s">
        <v>116</v>
      </c>
      <c r="D22" s="13" t="s">
        <v>108</v>
      </c>
      <c r="E22" s="21">
        <v>1</v>
      </c>
      <c r="F22" s="43">
        <v>6800</v>
      </c>
      <c r="G22" s="46">
        <f>E22*F22</f>
        <v>6800</v>
      </c>
      <c r="H22" s="11" t="s">
        <v>117</v>
      </c>
      <c r="I22" s="13" t="s">
        <v>118</v>
      </c>
    </row>
    <row r="23" spans="1:9" ht="30" customHeight="1" x14ac:dyDescent="0.2">
      <c r="A23" s="10" t="s">
        <v>15</v>
      </c>
      <c r="B23" s="11" t="s">
        <v>119</v>
      </c>
      <c r="C23" s="11" t="s">
        <v>120</v>
      </c>
      <c r="D23" s="13" t="s">
        <v>121</v>
      </c>
      <c r="E23" s="21">
        <v>6</v>
      </c>
      <c r="F23" s="43">
        <v>700</v>
      </c>
      <c r="G23" s="46">
        <f>E23*F23</f>
        <v>4200</v>
      </c>
      <c r="H23" s="11" t="s">
        <v>117</v>
      </c>
      <c r="I23" s="13" t="s">
        <v>122</v>
      </c>
    </row>
    <row r="24" spans="1:9" ht="30" customHeight="1" x14ac:dyDescent="0.2">
      <c r="A24" s="24"/>
      <c r="B24" s="24" t="s">
        <v>123</v>
      </c>
      <c r="C24" s="24"/>
      <c r="D24" s="24"/>
      <c r="E24" s="24"/>
      <c r="F24" s="61"/>
      <c r="G24" s="44">
        <f>SUM(G20:G23)</f>
        <v>17400</v>
      </c>
      <c r="H24" s="24"/>
      <c r="I24" s="24"/>
    </row>
    <row r="25" spans="1:9" ht="30" customHeight="1" x14ac:dyDescent="0.2">
      <c r="A25" s="10" t="s">
        <v>21</v>
      </c>
      <c r="B25" s="11" t="s">
        <v>124</v>
      </c>
      <c r="C25" s="11" t="s">
        <v>125</v>
      </c>
      <c r="D25" s="13" t="s">
        <v>126</v>
      </c>
      <c r="E25" s="21">
        <v>0</v>
      </c>
      <c r="F25" s="43">
        <v>0</v>
      </c>
      <c r="G25" s="46">
        <f>E25*F25</f>
        <v>0</v>
      </c>
      <c r="H25" s="11" t="s">
        <v>127</v>
      </c>
      <c r="I25" s="13" t="s">
        <v>23</v>
      </c>
    </row>
    <row r="26" spans="1:9" ht="30" customHeight="1" x14ac:dyDescent="0.2">
      <c r="A26" s="24"/>
      <c r="B26" s="24" t="s">
        <v>128</v>
      </c>
      <c r="C26" s="24"/>
      <c r="D26" s="24"/>
      <c r="E26" s="24"/>
      <c r="F26" s="61"/>
      <c r="G26" s="44">
        <f>SUM(G25:G25)</f>
        <v>0</v>
      </c>
      <c r="H26" s="24"/>
      <c r="I26" s="24"/>
    </row>
    <row r="27" spans="1:9" ht="30" customHeight="1" x14ac:dyDescent="0.2">
      <c r="A27" s="10" t="s">
        <v>29</v>
      </c>
      <c r="B27" s="11" t="s">
        <v>129</v>
      </c>
      <c r="C27" s="11" t="s">
        <v>130</v>
      </c>
      <c r="D27" s="13" t="s">
        <v>131</v>
      </c>
      <c r="E27" s="21">
        <v>1</v>
      </c>
      <c r="F27" s="43">
        <v>6000</v>
      </c>
      <c r="G27" s="46">
        <f>E27*F27</f>
        <v>6000</v>
      </c>
      <c r="H27" s="11" t="s">
        <v>132</v>
      </c>
      <c r="I27" s="13" t="s">
        <v>439</v>
      </c>
    </row>
    <row r="28" spans="1:9" ht="30" customHeight="1" x14ac:dyDescent="0.2">
      <c r="A28" s="24"/>
      <c r="B28" s="24" t="s">
        <v>133</v>
      </c>
      <c r="C28" s="24"/>
      <c r="D28" s="24"/>
      <c r="E28" s="24"/>
      <c r="F28" s="61"/>
      <c r="G28" s="44">
        <f>SUM(G27:G27)</f>
        <v>6000</v>
      </c>
      <c r="H28" s="24"/>
      <c r="I28" s="24"/>
    </row>
    <row r="29" spans="1:9" ht="30" customHeight="1" x14ac:dyDescent="0.2">
      <c r="A29" s="10" t="s">
        <v>39</v>
      </c>
      <c r="B29" s="11" t="s">
        <v>134</v>
      </c>
      <c r="C29" s="11" t="s">
        <v>135</v>
      </c>
      <c r="D29" s="13" t="s">
        <v>136</v>
      </c>
      <c r="E29" s="21">
        <v>1</v>
      </c>
      <c r="F29" s="43">
        <v>700</v>
      </c>
      <c r="G29" s="46">
        <f>E29*F29</f>
        <v>700</v>
      </c>
      <c r="H29" s="11" t="s">
        <v>137</v>
      </c>
      <c r="I29" s="13" t="s">
        <v>70</v>
      </c>
    </row>
    <row r="30" spans="1:9" ht="30" customHeight="1" x14ac:dyDescent="0.2">
      <c r="A30" s="24"/>
      <c r="B30" s="24" t="s">
        <v>138</v>
      </c>
      <c r="C30" s="24"/>
      <c r="D30" s="24"/>
      <c r="E30" s="24"/>
      <c r="F30" s="61"/>
      <c r="G30" s="44">
        <f>SUM(G29:G29)</f>
        <v>700</v>
      </c>
      <c r="H30" s="24"/>
      <c r="I30" s="24"/>
    </row>
    <row r="31" spans="1:9" ht="30" customHeight="1" x14ac:dyDescent="0.2">
      <c r="A31" s="10" t="s">
        <v>25</v>
      </c>
      <c r="B31" s="11" t="s">
        <v>139</v>
      </c>
      <c r="C31" s="11" t="s">
        <v>140</v>
      </c>
      <c r="D31" s="13" t="s">
        <v>141</v>
      </c>
      <c r="E31" s="21">
        <v>3</v>
      </c>
      <c r="F31" s="43">
        <v>800</v>
      </c>
      <c r="G31" s="46">
        <f>E31*F31</f>
        <v>2400</v>
      </c>
      <c r="H31" s="11" t="s">
        <v>142</v>
      </c>
      <c r="I31" s="13" t="s">
        <v>143</v>
      </c>
    </row>
    <row r="32" spans="1:9" ht="30" customHeight="1" x14ac:dyDescent="0.2">
      <c r="A32" s="10" t="s">
        <v>25</v>
      </c>
      <c r="B32" s="11" t="s">
        <v>144</v>
      </c>
      <c r="C32" s="11" t="s">
        <v>145</v>
      </c>
      <c r="D32" s="13" t="s">
        <v>121</v>
      </c>
      <c r="E32" s="21">
        <v>4</v>
      </c>
      <c r="F32" s="43">
        <v>400</v>
      </c>
      <c r="G32" s="46">
        <f>E32*F32</f>
        <v>1600</v>
      </c>
      <c r="H32" s="11" t="s">
        <v>146</v>
      </c>
      <c r="I32" s="13" t="s">
        <v>147</v>
      </c>
    </row>
    <row r="33" spans="1:9" ht="30" customHeight="1" x14ac:dyDescent="0.2">
      <c r="A33" s="24"/>
      <c r="B33" s="24" t="s">
        <v>148</v>
      </c>
      <c r="C33" s="24"/>
      <c r="D33" s="24"/>
      <c r="E33" s="24"/>
      <c r="F33" s="61"/>
      <c r="G33" s="44">
        <f>SUM(G31:G32)</f>
        <v>4000</v>
      </c>
      <c r="H33" s="24"/>
      <c r="I33" s="24"/>
    </row>
    <row r="34" spans="1:9" ht="30" customHeight="1" x14ac:dyDescent="0.2">
      <c r="A34" s="10" t="s">
        <v>32</v>
      </c>
      <c r="B34" s="11" t="s">
        <v>149</v>
      </c>
      <c r="C34" s="11" t="s">
        <v>150</v>
      </c>
      <c r="D34" s="13" t="s">
        <v>126</v>
      </c>
      <c r="E34" s="21">
        <v>40</v>
      </c>
      <c r="F34" s="43">
        <v>250</v>
      </c>
      <c r="G34" s="46">
        <f>E34*F34</f>
        <v>10000</v>
      </c>
      <c r="H34" s="11" t="s">
        <v>151</v>
      </c>
      <c r="I34" s="13" t="s">
        <v>152</v>
      </c>
    </row>
    <row r="35" spans="1:9" ht="30" customHeight="1" x14ac:dyDescent="0.2">
      <c r="A35" s="24"/>
      <c r="B35" s="24" t="s">
        <v>153</v>
      </c>
      <c r="C35" s="24"/>
      <c r="D35" s="24"/>
      <c r="E35" s="24"/>
      <c r="F35" s="61"/>
      <c r="G35" s="44">
        <f>SUM(G34:G34)</f>
        <v>10000</v>
      </c>
      <c r="H35" s="24"/>
      <c r="I35" s="24"/>
    </row>
    <row r="36" spans="1:9" ht="30" customHeight="1" x14ac:dyDescent="0.2">
      <c r="A36" s="10" t="s">
        <v>35</v>
      </c>
      <c r="B36" s="11" t="s">
        <v>154</v>
      </c>
      <c r="C36" s="11" t="s">
        <v>155</v>
      </c>
      <c r="D36" s="13" t="s">
        <v>96</v>
      </c>
      <c r="E36" s="21">
        <v>80</v>
      </c>
      <c r="F36" s="43">
        <v>90</v>
      </c>
      <c r="G36" s="46">
        <f>E36*F36</f>
        <v>7200</v>
      </c>
      <c r="H36" s="11" t="s">
        <v>97</v>
      </c>
      <c r="I36" s="13" t="s">
        <v>156</v>
      </c>
    </row>
    <row r="37" spans="1:9" ht="30" customHeight="1" x14ac:dyDescent="0.2">
      <c r="A37" s="10" t="s">
        <v>35</v>
      </c>
      <c r="B37" s="11" t="s">
        <v>157</v>
      </c>
      <c r="C37" s="11" t="s">
        <v>158</v>
      </c>
      <c r="D37" s="13" t="s">
        <v>100</v>
      </c>
      <c r="E37" s="21">
        <v>1</v>
      </c>
      <c r="F37" s="43">
        <v>1200</v>
      </c>
      <c r="G37" s="46">
        <f>E37*F37</f>
        <v>1200</v>
      </c>
      <c r="H37" s="11" t="s">
        <v>101</v>
      </c>
      <c r="I37" s="13" t="s">
        <v>156</v>
      </c>
    </row>
    <row r="38" spans="1:9" ht="30" customHeight="1" x14ac:dyDescent="0.2">
      <c r="A38" s="10" t="s">
        <v>35</v>
      </c>
      <c r="B38" s="11" t="s">
        <v>159</v>
      </c>
      <c r="C38" s="11" t="s">
        <v>160</v>
      </c>
      <c r="D38" s="13" t="s">
        <v>104</v>
      </c>
      <c r="E38" s="21">
        <v>1</v>
      </c>
      <c r="F38" s="43">
        <v>1600</v>
      </c>
      <c r="G38" s="46">
        <f>E38*F38</f>
        <v>1600</v>
      </c>
      <c r="H38" s="11" t="s">
        <v>88</v>
      </c>
      <c r="I38" s="13" t="s">
        <v>156</v>
      </c>
    </row>
    <row r="39" spans="1:9" ht="30" customHeight="1" x14ac:dyDescent="0.2">
      <c r="A39" s="24"/>
      <c r="B39" s="24" t="s">
        <v>161</v>
      </c>
      <c r="C39" s="24"/>
      <c r="D39" s="24"/>
      <c r="E39" s="24"/>
      <c r="F39" s="61"/>
      <c r="G39" s="44">
        <f>SUM(G36:G38)</f>
        <v>10000</v>
      </c>
      <c r="H39" s="24"/>
      <c r="I39" s="24"/>
    </row>
    <row r="40" spans="1:9" ht="30" customHeight="1" x14ac:dyDescent="0.2">
      <c r="A40" s="14"/>
      <c r="B40" s="14" t="s">
        <v>162</v>
      </c>
      <c r="C40" s="14"/>
      <c r="D40" s="14"/>
      <c r="E40" s="14"/>
      <c r="F40" s="62"/>
      <c r="G40" s="63">
        <f>G9+G15+G19+G24+G26+G28+G30+G33+G35+G39</f>
        <v>70100</v>
      </c>
      <c r="H40" s="14"/>
      <c r="I40" s="14"/>
    </row>
  </sheetData>
  <mergeCells count="2">
    <mergeCell ref="A1:I1"/>
    <mergeCell ref="A2:I2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"/>
  <sheetViews>
    <sheetView showGridLines="0" zoomScaleNormal="10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A16" sqref="A16"/>
    </sheetView>
  </sheetViews>
  <sheetFormatPr baseColWidth="10" defaultColWidth="8.6640625" defaultRowHeight="19" customHeight="1" x14ac:dyDescent="0.2"/>
  <cols>
    <col min="1" max="1" width="55.83203125" customWidth="1"/>
    <col min="2" max="13" width="13.1640625" customWidth="1"/>
    <col min="14" max="14" width="13.83203125" customWidth="1"/>
  </cols>
  <sheetData>
    <row r="1" spans="1:14" ht="19" customHeight="1" x14ac:dyDescent="0.2">
      <c r="A1" s="7" t="s">
        <v>163</v>
      </c>
    </row>
    <row r="2" spans="1:14" ht="19" customHeight="1" x14ac:dyDescent="0.2">
      <c r="A2" s="8" t="s">
        <v>164</v>
      </c>
    </row>
    <row r="3" spans="1:14" ht="19" customHeight="1" x14ac:dyDescent="0.2">
      <c r="A3" s="9" t="s">
        <v>165</v>
      </c>
      <c r="B3" s="52" t="s">
        <v>62</v>
      </c>
      <c r="C3" s="52" t="s">
        <v>70</v>
      </c>
      <c r="D3" s="52" t="s">
        <v>166</v>
      </c>
      <c r="E3" s="52" t="s">
        <v>85</v>
      </c>
      <c r="F3" s="52" t="s">
        <v>167</v>
      </c>
      <c r="G3" s="52" t="s">
        <v>168</v>
      </c>
      <c r="H3" s="52" t="s">
        <v>169</v>
      </c>
      <c r="I3" s="52" t="s">
        <v>156</v>
      </c>
      <c r="J3" s="52" t="s">
        <v>170</v>
      </c>
      <c r="K3" s="52" t="s">
        <v>171</v>
      </c>
      <c r="L3" s="52" t="s">
        <v>172</v>
      </c>
      <c r="M3" s="52" t="s">
        <v>55</v>
      </c>
      <c r="N3" s="9" t="s">
        <v>173</v>
      </c>
    </row>
    <row r="4" spans="1:14" ht="19" customHeight="1" x14ac:dyDescent="0.2">
      <c r="A4" s="25" t="s">
        <v>174</v>
      </c>
      <c r="B4" s="53">
        <v>1600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4">
        <f t="shared" ref="M4:M29" si="0">SUM(B4:L4)</f>
        <v>1600</v>
      </c>
      <c r="N4" s="26">
        <f>M4-Detalhamento!G4</f>
        <v>0</v>
      </c>
    </row>
    <row r="5" spans="1:14" ht="19" customHeight="1" x14ac:dyDescent="0.2">
      <c r="A5" s="25" t="s">
        <v>175</v>
      </c>
      <c r="B5" s="53">
        <v>1200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>
        <f t="shared" si="0"/>
        <v>1200</v>
      </c>
      <c r="N5" s="26">
        <f>M5-Detalhamento!G5</f>
        <v>0</v>
      </c>
    </row>
    <row r="6" spans="1:14" ht="19" customHeight="1" x14ac:dyDescent="0.2">
      <c r="A6" s="25" t="s">
        <v>176</v>
      </c>
      <c r="B6" s="53"/>
      <c r="C6" s="53">
        <v>800</v>
      </c>
      <c r="D6" s="53"/>
      <c r="E6" s="53"/>
      <c r="F6" s="53"/>
      <c r="G6" s="53"/>
      <c r="H6" s="53"/>
      <c r="I6" s="53"/>
      <c r="J6" s="53"/>
      <c r="K6" s="53"/>
      <c r="L6" s="53"/>
      <c r="M6" s="54">
        <f t="shared" si="0"/>
        <v>800</v>
      </c>
      <c r="N6" s="26">
        <f>M6-Detalhamento!G6</f>
        <v>0</v>
      </c>
    </row>
    <row r="7" spans="1:14" ht="19" customHeight="1" x14ac:dyDescent="0.2">
      <c r="A7" s="25" t="s">
        <v>177</v>
      </c>
      <c r="B7" s="53"/>
      <c r="C7" s="53">
        <v>800</v>
      </c>
      <c r="D7" s="53"/>
      <c r="E7" s="53"/>
      <c r="F7" s="53"/>
      <c r="G7" s="53"/>
      <c r="H7" s="53"/>
      <c r="I7" s="53"/>
      <c r="J7" s="53"/>
      <c r="K7" s="53"/>
      <c r="L7" s="53"/>
      <c r="M7" s="54">
        <f t="shared" si="0"/>
        <v>800</v>
      </c>
      <c r="N7" s="26"/>
    </row>
    <row r="8" spans="1:14" ht="19" customHeight="1" x14ac:dyDescent="0.2">
      <c r="A8" s="25" t="s">
        <v>178</v>
      </c>
      <c r="B8" s="53"/>
      <c r="C8" s="53">
        <v>600</v>
      </c>
      <c r="D8" s="53"/>
      <c r="E8" s="53"/>
      <c r="F8" s="53"/>
      <c r="G8" s="53"/>
      <c r="H8" s="53"/>
      <c r="I8" s="53"/>
      <c r="J8" s="53"/>
      <c r="K8" s="53"/>
      <c r="L8" s="53"/>
      <c r="M8" s="54">
        <f t="shared" si="0"/>
        <v>600</v>
      </c>
      <c r="N8" s="26">
        <f>M8-Detalhamento!G8</f>
        <v>0</v>
      </c>
    </row>
    <row r="9" spans="1:14" ht="19" customHeight="1" x14ac:dyDescent="0.2">
      <c r="A9" s="25" t="s">
        <v>179</v>
      </c>
      <c r="B9" s="53">
        <v>1500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4">
        <f t="shared" si="0"/>
        <v>1500</v>
      </c>
      <c r="N9" s="26">
        <f>M9-Detalhamento!G10</f>
        <v>0</v>
      </c>
    </row>
    <row r="10" spans="1:14" ht="19" customHeight="1" x14ac:dyDescent="0.2">
      <c r="A10" s="25" t="s">
        <v>180</v>
      </c>
      <c r="B10" s="53"/>
      <c r="C10" s="53"/>
      <c r="D10" s="53"/>
      <c r="E10" s="53">
        <v>2400</v>
      </c>
      <c r="F10" s="53"/>
      <c r="G10" s="53"/>
      <c r="H10" s="53"/>
      <c r="I10" s="53"/>
      <c r="J10" s="53"/>
      <c r="K10" s="53"/>
      <c r="L10" s="53"/>
      <c r="M10" s="54">
        <f t="shared" si="0"/>
        <v>2400</v>
      </c>
      <c r="N10" s="26">
        <f>M10-Detalhamento!G11</f>
        <v>0</v>
      </c>
    </row>
    <row r="11" spans="1:14" ht="19" customHeight="1" x14ac:dyDescent="0.2">
      <c r="A11" s="25" t="s">
        <v>181</v>
      </c>
      <c r="B11" s="53"/>
      <c r="C11" s="53"/>
      <c r="D11" s="53"/>
      <c r="E11" s="53">
        <v>1200</v>
      </c>
      <c r="F11" s="53"/>
      <c r="G11" s="53"/>
      <c r="H11" s="53"/>
      <c r="I11" s="53"/>
      <c r="J11" s="53"/>
      <c r="K11" s="53"/>
      <c r="L11" s="53"/>
      <c r="M11" s="54">
        <f t="shared" si="0"/>
        <v>1200</v>
      </c>
      <c r="N11" s="26">
        <f>M11-Detalhamento!G12</f>
        <v>0</v>
      </c>
    </row>
    <row r="12" spans="1:14" ht="19" customHeight="1" x14ac:dyDescent="0.2">
      <c r="A12" s="25" t="s">
        <v>182</v>
      </c>
      <c r="B12" s="53"/>
      <c r="C12" s="53"/>
      <c r="D12" s="53"/>
      <c r="E12" s="53">
        <v>1400</v>
      </c>
      <c r="F12" s="53"/>
      <c r="G12" s="53"/>
      <c r="H12" s="53"/>
      <c r="I12" s="53"/>
      <c r="J12" s="53"/>
      <c r="K12" s="53"/>
      <c r="L12" s="53"/>
      <c r="M12" s="54">
        <f t="shared" si="0"/>
        <v>1400</v>
      </c>
      <c r="N12" s="26">
        <f>M12-Detalhamento!G13</f>
        <v>0</v>
      </c>
    </row>
    <row r="13" spans="1:14" ht="19" customHeight="1" x14ac:dyDescent="0.2">
      <c r="A13" s="25" t="s">
        <v>183</v>
      </c>
      <c r="B13" s="53"/>
      <c r="C13" s="53"/>
      <c r="D13" s="53"/>
      <c r="E13" s="53">
        <v>500</v>
      </c>
      <c r="F13" s="53"/>
      <c r="G13" s="53"/>
      <c r="H13" s="53"/>
      <c r="I13" s="53"/>
      <c r="J13" s="53"/>
      <c r="K13" s="53"/>
      <c r="L13" s="53"/>
      <c r="M13" s="54">
        <f t="shared" si="0"/>
        <v>500</v>
      </c>
      <c r="N13" s="26">
        <f>M13-Detalhamento!G14</f>
        <v>0</v>
      </c>
    </row>
    <row r="14" spans="1:14" ht="19" customHeight="1" x14ac:dyDescent="0.2">
      <c r="A14" s="25" t="s">
        <v>184</v>
      </c>
      <c r="B14" s="53">
        <v>7200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4">
        <f t="shared" si="0"/>
        <v>7200</v>
      </c>
      <c r="N14" s="26">
        <f>M14-Detalhamento!G16</f>
        <v>0</v>
      </c>
    </row>
    <row r="15" spans="1:14" ht="19" customHeight="1" x14ac:dyDescent="0.2">
      <c r="A15" s="25" t="s">
        <v>185</v>
      </c>
      <c r="B15" s="53">
        <v>1200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4">
        <f t="shared" si="0"/>
        <v>1200</v>
      </c>
      <c r="N15" s="26">
        <f>M15-Detalhamento!G17</f>
        <v>0</v>
      </c>
    </row>
    <row r="16" spans="1:14" ht="19" customHeight="1" x14ac:dyDescent="0.2">
      <c r="A16" s="25" t="s">
        <v>186</v>
      </c>
      <c r="B16" s="53">
        <v>1600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4">
        <f t="shared" si="0"/>
        <v>1600</v>
      </c>
      <c r="N16" s="26">
        <f>M16-Detalhamento!G18</f>
        <v>0</v>
      </c>
    </row>
    <row r="17" spans="1:14" ht="19" customHeight="1" x14ac:dyDescent="0.2">
      <c r="A17" s="25" t="s">
        <v>187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4">
        <f t="shared" si="0"/>
        <v>0</v>
      </c>
      <c r="N17" s="26">
        <f>M17-Detalhamento!G20</f>
        <v>0</v>
      </c>
    </row>
    <row r="18" spans="1:14" ht="19" customHeight="1" x14ac:dyDescent="0.2">
      <c r="A18" s="25" t="s">
        <v>188</v>
      </c>
      <c r="B18" s="53"/>
      <c r="C18" s="53">
        <v>3200</v>
      </c>
      <c r="D18" s="53">
        <v>3200</v>
      </c>
      <c r="E18" s="53"/>
      <c r="F18" s="53"/>
      <c r="G18" s="53"/>
      <c r="H18" s="53"/>
      <c r="I18" s="53"/>
      <c r="J18" s="53"/>
      <c r="K18" s="53"/>
      <c r="L18" s="53"/>
      <c r="M18" s="54">
        <f t="shared" si="0"/>
        <v>6400</v>
      </c>
      <c r="N18" s="26">
        <f>M18-Detalhamento!G21</f>
        <v>0</v>
      </c>
    </row>
    <row r="19" spans="1:14" ht="19" customHeight="1" x14ac:dyDescent="0.2">
      <c r="A19" s="25" t="s">
        <v>189</v>
      </c>
      <c r="B19" s="53"/>
      <c r="C19" s="53">
        <v>2300</v>
      </c>
      <c r="D19" s="53">
        <v>2300</v>
      </c>
      <c r="E19" s="53">
        <v>2200</v>
      </c>
      <c r="F19" s="53"/>
      <c r="G19" s="53"/>
      <c r="H19" s="53"/>
      <c r="I19" s="53"/>
      <c r="J19" s="53"/>
      <c r="K19" s="53"/>
      <c r="L19" s="53"/>
      <c r="M19" s="54">
        <f t="shared" si="0"/>
        <v>6800</v>
      </c>
      <c r="N19" s="26">
        <f>M19-Detalhamento!G22</f>
        <v>0</v>
      </c>
    </row>
    <row r="20" spans="1:14" ht="19" customHeight="1" x14ac:dyDescent="0.2">
      <c r="A20" s="25" t="s">
        <v>190</v>
      </c>
      <c r="B20" s="53"/>
      <c r="C20" s="53"/>
      <c r="D20" s="53">
        <v>700</v>
      </c>
      <c r="E20" s="53">
        <v>700</v>
      </c>
      <c r="F20" s="53">
        <v>700</v>
      </c>
      <c r="G20" s="53">
        <v>700</v>
      </c>
      <c r="H20" s="53">
        <v>700</v>
      </c>
      <c r="I20" s="53">
        <v>700</v>
      </c>
      <c r="J20" s="53"/>
      <c r="K20" s="53"/>
      <c r="L20" s="53"/>
      <c r="M20" s="54">
        <f t="shared" si="0"/>
        <v>4200</v>
      </c>
      <c r="N20" s="26">
        <f>M20-Detalhamento!G23</f>
        <v>0</v>
      </c>
    </row>
    <row r="21" spans="1:14" ht="19" customHeight="1" x14ac:dyDescent="0.2">
      <c r="A21" s="25" t="s">
        <v>191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4">
        <f t="shared" si="0"/>
        <v>0</v>
      </c>
      <c r="N21" s="26">
        <f>M21-Detalhamento!G25</f>
        <v>0</v>
      </c>
    </row>
    <row r="22" spans="1:14" ht="19" customHeight="1" x14ac:dyDescent="0.2">
      <c r="A22" s="25" t="s">
        <v>192</v>
      </c>
      <c r="B22" s="53"/>
      <c r="C22" s="53">
        <v>1500</v>
      </c>
      <c r="D22" s="53">
        <v>1500</v>
      </c>
      <c r="E22" s="53">
        <v>1500</v>
      </c>
      <c r="F22" s="53">
        <v>1500</v>
      </c>
      <c r="G22" s="53"/>
      <c r="H22" s="53"/>
      <c r="I22" s="53"/>
      <c r="J22" s="53"/>
      <c r="K22" s="53"/>
      <c r="L22" s="53"/>
      <c r="M22" s="54">
        <f t="shared" si="0"/>
        <v>6000</v>
      </c>
      <c r="N22" s="26">
        <f>M22-Detalhamento!G27</f>
        <v>0</v>
      </c>
    </row>
    <row r="23" spans="1:14" ht="19" customHeight="1" x14ac:dyDescent="0.2">
      <c r="A23" s="25" t="s">
        <v>193</v>
      </c>
      <c r="B23" s="53"/>
      <c r="C23" s="53">
        <v>700</v>
      </c>
      <c r="D23" s="53"/>
      <c r="E23" s="53"/>
      <c r="F23" s="53"/>
      <c r="G23" s="53"/>
      <c r="H23" s="53"/>
      <c r="I23" s="53"/>
      <c r="J23" s="53"/>
      <c r="K23" s="53"/>
      <c r="L23" s="53"/>
      <c r="M23" s="54">
        <f t="shared" si="0"/>
        <v>700</v>
      </c>
      <c r="N23" s="26">
        <f>M23-Detalhamento!G29</f>
        <v>0</v>
      </c>
    </row>
    <row r="24" spans="1:14" ht="19" customHeight="1" x14ac:dyDescent="0.2">
      <c r="A24" s="25" t="s">
        <v>194</v>
      </c>
      <c r="B24" s="53"/>
      <c r="C24" s="53"/>
      <c r="D24" s="53"/>
      <c r="E24" s="53">
        <v>800</v>
      </c>
      <c r="F24" s="53">
        <v>800</v>
      </c>
      <c r="G24" s="53">
        <v>800</v>
      </c>
      <c r="H24" s="53"/>
      <c r="I24" s="53"/>
      <c r="J24" s="53"/>
      <c r="K24" s="53"/>
      <c r="L24" s="53"/>
      <c r="M24" s="54">
        <f t="shared" si="0"/>
        <v>2400</v>
      </c>
      <c r="N24" s="26">
        <f>M24-Detalhamento!G31</f>
        <v>0</v>
      </c>
    </row>
    <row r="25" spans="1:14" ht="19" customHeight="1" x14ac:dyDescent="0.2">
      <c r="A25" s="25" t="s">
        <v>195</v>
      </c>
      <c r="B25" s="53"/>
      <c r="C25" s="53"/>
      <c r="D25" s="53"/>
      <c r="E25" s="53">
        <v>400</v>
      </c>
      <c r="F25" s="53">
        <v>400</v>
      </c>
      <c r="G25" s="53">
        <v>400</v>
      </c>
      <c r="H25" s="53">
        <v>400</v>
      </c>
      <c r="I25" s="53"/>
      <c r="J25" s="53"/>
      <c r="K25" s="53"/>
      <c r="L25" s="53"/>
      <c r="M25" s="54">
        <f t="shared" si="0"/>
        <v>1600</v>
      </c>
      <c r="N25" s="26">
        <f>M25-Detalhamento!G32</f>
        <v>0</v>
      </c>
    </row>
    <row r="26" spans="1:14" ht="19" customHeight="1" x14ac:dyDescent="0.2">
      <c r="A26" s="25" t="s">
        <v>196</v>
      </c>
      <c r="B26" s="53"/>
      <c r="C26" s="53"/>
      <c r="D26" s="53"/>
      <c r="E26" s="53"/>
      <c r="F26" s="53"/>
      <c r="G26" s="53"/>
      <c r="H26" s="53"/>
      <c r="I26" s="53"/>
      <c r="J26" s="53">
        <v>3300</v>
      </c>
      <c r="K26" s="53">
        <v>3300</v>
      </c>
      <c r="L26" s="53">
        <v>3400</v>
      </c>
      <c r="M26" s="54">
        <f t="shared" si="0"/>
        <v>10000</v>
      </c>
      <c r="N26" s="26">
        <f>M26-Detalhamento!G34</f>
        <v>0</v>
      </c>
    </row>
    <row r="27" spans="1:14" ht="19" customHeight="1" x14ac:dyDescent="0.2">
      <c r="A27" s="25" t="s">
        <v>197</v>
      </c>
      <c r="B27" s="53"/>
      <c r="C27" s="53"/>
      <c r="D27" s="53"/>
      <c r="E27" s="53"/>
      <c r="F27" s="53"/>
      <c r="G27" s="53"/>
      <c r="H27" s="53"/>
      <c r="I27" s="53">
        <v>7200</v>
      </c>
      <c r="J27" s="53"/>
      <c r="K27" s="53"/>
      <c r="L27" s="53"/>
      <c r="M27" s="54">
        <f t="shared" si="0"/>
        <v>7200</v>
      </c>
      <c r="N27" s="26">
        <f>M27-Detalhamento!G36</f>
        <v>0</v>
      </c>
    </row>
    <row r="28" spans="1:14" ht="19" customHeight="1" x14ac:dyDescent="0.2">
      <c r="A28" s="25" t="s">
        <v>198</v>
      </c>
      <c r="B28" s="53"/>
      <c r="C28" s="53"/>
      <c r="D28" s="53"/>
      <c r="E28" s="53"/>
      <c r="F28" s="53"/>
      <c r="G28" s="53"/>
      <c r="H28" s="53"/>
      <c r="I28" s="53">
        <v>1200</v>
      </c>
      <c r="J28" s="53"/>
      <c r="K28" s="53"/>
      <c r="L28" s="53"/>
      <c r="M28" s="54">
        <f t="shared" si="0"/>
        <v>1200</v>
      </c>
      <c r="N28" s="26">
        <f>M28-Detalhamento!G37</f>
        <v>0</v>
      </c>
    </row>
    <row r="29" spans="1:14" ht="19" customHeight="1" x14ac:dyDescent="0.2">
      <c r="A29" s="25" t="s">
        <v>199</v>
      </c>
      <c r="B29" s="53"/>
      <c r="C29" s="53"/>
      <c r="D29" s="53"/>
      <c r="E29" s="53"/>
      <c r="F29" s="53"/>
      <c r="G29" s="53"/>
      <c r="H29" s="53"/>
      <c r="I29" s="53">
        <v>1600</v>
      </c>
      <c r="J29" s="53"/>
      <c r="K29" s="53"/>
      <c r="L29" s="53"/>
      <c r="M29" s="54">
        <f t="shared" si="0"/>
        <v>1600</v>
      </c>
      <c r="N29" s="26">
        <f>M29-Detalhamento!G38</f>
        <v>0</v>
      </c>
    </row>
    <row r="30" spans="1:14" ht="19" customHeight="1" x14ac:dyDescent="0.2">
      <c r="A30" s="27" t="s">
        <v>200</v>
      </c>
      <c r="B30" s="55">
        <f t="shared" ref="B30:M30" si="1">SUM(B4:B29)</f>
        <v>14300</v>
      </c>
      <c r="C30" s="55">
        <f t="shared" si="1"/>
        <v>9900</v>
      </c>
      <c r="D30" s="55">
        <f t="shared" si="1"/>
        <v>7700</v>
      </c>
      <c r="E30" s="55">
        <f t="shared" si="1"/>
        <v>11100</v>
      </c>
      <c r="F30" s="55">
        <f t="shared" si="1"/>
        <v>3400</v>
      </c>
      <c r="G30" s="55">
        <f t="shared" si="1"/>
        <v>1900</v>
      </c>
      <c r="H30" s="55">
        <f t="shared" si="1"/>
        <v>1100</v>
      </c>
      <c r="I30" s="55">
        <f t="shared" si="1"/>
        <v>10700</v>
      </c>
      <c r="J30" s="55">
        <f t="shared" si="1"/>
        <v>3300</v>
      </c>
      <c r="K30" s="55">
        <f t="shared" si="1"/>
        <v>3300</v>
      </c>
      <c r="L30" s="55">
        <f t="shared" si="1"/>
        <v>3400</v>
      </c>
      <c r="M30" s="55">
        <f t="shared" si="1"/>
        <v>70100</v>
      </c>
      <c r="N30" s="28"/>
    </row>
    <row r="31" spans="1:14" ht="19" customHeight="1" x14ac:dyDescent="0.2">
      <c r="A31" s="29" t="s">
        <v>201</v>
      </c>
      <c r="B31" s="56">
        <f>B30</f>
        <v>14300</v>
      </c>
      <c r="C31" s="56">
        <f t="shared" ref="C31:L31" si="2">B31+C30</f>
        <v>24200</v>
      </c>
      <c r="D31" s="56">
        <f t="shared" si="2"/>
        <v>31900</v>
      </c>
      <c r="E31" s="56">
        <f t="shared" si="2"/>
        <v>43000</v>
      </c>
      <c r="F31" s="56">
        <f t="shared" si="2"/>
        <v>46400</v>
      </c>
      <c r="G31" s="56">
        <f t="shared" si="2"/>
        <v>48300</v>
      </c>
      <c r="H31" s="56">
        <f t="shared" si="2"/>
        <v>49400</v>
      </c>
      <c r="I31" s="56">
        <f t="shared" si="2"/>
        <v>60100</v>
      </c>
      <c r="J31" s="56">
        <f t="shared" si="2"/>
        <v>63400</v>
      </c>
      <c r="K31" s="56">
        <f t="shared" si="2"/>
        <v>66700</v>
      </c>
      <c r="L31" s="56">
        <f t="shared" si="2"/>
        <v>70100</v>
      </c>
      <c r="M31" s="57"/>
    </row>
    <row r="32" spans="1:14" ht="19" customHeight="1" x14ac:dyDescent="0.2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ht="19" customHeight="1" x14ac:dyDescent="0.2">
      <c r="A33" s="16" t="s">
        <v>202</v>
      </c>
      <c r="B33" s="51">
        <f>E31</f>
        <v>43000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ht="19" customHeight="1" x14ac:dyDescent="0.2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showGridLines="0" zoomScaleNormal="100" workbookViewId="0">
      <selection activeCell="B10" sqref="B10"/>
    </sheetView>
  </sheetViews>
  <sheetFormatPr baseColWidth="10" defaultColWidth="8.6640625" defaultRowHeight="24" customHeight="1" x14ac:dyDescent="0.2"/>
  <cols>
    <col min="1" max="1" width="26" customWidth="1"/>
    <col min="2" max="2" width="74.5" customWidth="1"/>
    <col min="3" max="3" width="8" customWidth="1"/>
    <col min="4" max="5" width="16" style="41" customWidth="1"/>
    <col min="6" max="6" width="18.83203125" customWidth="1"/>
    <col min="7" max="7" width="43.6640625" customWidth="1"/>
  </cols>
  <sheetData>
    <row r="1" spans="1:7" ht="24" customHeight="1" x14ac:dyDescent="0.2">
      <c r="A1" s="7" t="s">
        <v>203</v>
      </c>
    </row>
    <row r="2" spans="1:7" ht="24" customHeight="1" x14ac:dyDescent="0.2">
      <c r="A2" s="8" t="s">
        <v>204</v>
      </c>
    </row>
    <row r="4" spans="1:7" ht="24" customHeight="1" x14ac:dyDescent="0.2">
      <c r="A4" s="9" t="s">
        <v>51</v>
      </c>
      <c r="B4" s="9" t="s">
        <v>205</v>
      </c>
      <c r="C4" s="9" t="s">
        <v>53</v>
      </c>
      <c r="D4" s="45" t="s">
        <v>54</v>
      </c>
      <c r="E4" s="45" t="s">
        <v>55</v>
      </c>
      <c r="F4" s="9" t="s">
        <v>206</v>
      </c>
      <c r="G4" s="9" t="s">
        <v>7</v>
      </c>
    </row>
    <row r="5" spans="1:7" ht="24" customHeight="1" x14ac:dyDescent="0.2">
      <c r="A5" s="10" t="s">
        <v>81</v>
      </c>
      <c r="B5" s="11" t="s">
        <v>207</v>
      </c>
      <c r="C5" s="21">
        <v>20</v>
      </c>
      <c r="D5" s="43">
        <v>120</v>
      </c>
      <c r="E5" s="46">
        <f t="shared" ref="E5:E11" si="0">C5*D5</f>
        <v>2400</v>
      </c>
      <c r="F5" s="13" t="s">
        <v>208</v>
      </c>
      <c r="G5" s="11" t="s">
        <v>209</v>
      </c>
    </row>
    <row r="6" spans="1:7" ht="24" customHeight="1" x14ac:dyDescent="0.2">
      <c r="A6" s="10" t="s">
        <v>86</v>
      </c>
      <c r="B6" s="11" t="s">
        <v>210</v>
      </c>
      <c r="C6" s="21">
        <v>20</v>
      </c>
      <c r="D6" s="43">
        <v>60</v>
      </c>
      <c r="E6" s="46">
        <f t="shared" si="0"/>
        <v>1200</v>
      </c>
      <c r="F6" s="13" t="s">
        <v>208</v>
      </c>
      <c r="G6" s="11" t="s">
        <v>211</v>
      </c>
    </row>
    <row r="7" spans="1:7" ht="24" customHeight="1" x14ac:dyDescent="0.2">
      <c r="A7" s="10" t="s">
        <v>212</v>
      </c>
      <c r="B7" s="11" t="s">
        <v>213</v>
      </c>
      <c r="C7" s="21">
        <v>100</v>
      </c>
      <c r="D7" s="43">
        <v>14</v>
      </c>
      <c r="E7" s="46">
        <f t="shared" si="0"/>
        <v>1400</v>
      </c>
      <c r="F7" s="13" t="s">
        <v>208</v>
      </c>
      <c r="G7" s="11" t="s">
        <v>214</v>
      </c>
    </row>
    <row r="8" spans="1:7" ht="24" customHeight="1" x14ac:dyDescent="0.2">
      <c r="A8" s="10" t="s">
        <v>215</v>
      </c>
      <c r="B8" s="11" t="s">
        <v>216</v>
      </c>
      <c r="C8" s="21">
        <v>40</v>
      </c>
      <c r="D8" s="43">
        <v>12.5</v>
      </c>
      <c r="E8" s="46">
        <f t="shared" si="0"/>
        <v>500</v>
      </c>
      <c r="F8" s="13" t="s">
        <v>208</v>
      </c>
      <c r="G8" s="11" t="s">
        <v>217</v>
      </c>
    </row>
    <row r="9" spans="1:7" ht="24" customHeight="1" x14ac:dyDescent="0.2">
      <c r="A9" s="10" t="s">
        <v>218</v>
      </c>
      <c r="B9" s="11" t="s">
        <v>219</v>
      </c>
      <c r="C9" s="21">
        <v>1</v>
      </c>
      <c r="D9" s="43">
        <v>1500</v>
      </c>
      <c r="E9" s="46">
        <f t="shared" si="0"/>
        <v>1500</v>
      </c>
      <c r="F9" s="13" t="s">
        <v>208</v>
      </c>
      <c r="G9" s="11" t="s">
        <v>220</v>
      </c>
    </row>
    <row r="10" spans="1:7" ht="24" customHeight="1" x14ac:dyDescent="0.2">
      <c r="A10" s="30" t="s">
        <v>221</v>
      </c>
      <c r="B10" s="18" t="s">
        <v>222</v>
      </c>
      <c r="C10" s="31">
        <v>20</v>
      </c>
      <c r="D10" s="47">
        <v>380</v>
      </c>
      <c r="E10" s="48">
        <f t="shared" si="0"/>
        <v>7600</v>
      </c>
      <c r="F10" s="32" t="s">
        <v>223</v>
      </c>
      <c r="G10" s="18" t="s">
        <v>224</v>
      </c>
    </row>
    <row r="11" spans="1:7" ht="24" customHeight="1" x14ac:dyDescent="0.2">
      <c r="A11" s="30" t="s">
        <v>225</v>
      </c>
      <c r="B11" s="18" t="s">
        <v>226</v>
      </c>
      <c r="C11" s="31">
        <v>20</v>
      </c>
      <c r="D11" s="47">
        <v>320</v>
      </c>
      <c r="E11" s="48">
        <f t="shared" si="0"/>
        <v>6400</v>
      </c>
      <c r="F11" s="32" t="s">
        <v>223</v>
      </c>
      <c r="G11" s="18" t="s">
        <v>227</v>
      </c>
    </row>
    <row r="12" spans="1:7" ht="24" customHeight="1" x14ac:dyDescent="0.2">
      <c r="A12" s="19"/>
      <c r="B12" s="19" t="s">
        <v>228</v>
      </c>
      <c r="C12" s="19"/>
      <c r="D12" s="49"/>
      <c r="E12" s="50">
        <f>SUMIF(F5:F11,"Essencial",E5:E11)</f>
        <v>7000</v>
      </c>
      <c r="F12" s="19"/>
      <c r="G12" s="19"/>
    </row>
    <row r="13" spans="1:7" ht="24" customHeight="1" x14ac:dyDescent="0.2">
      <c r="A13" s="16"/>
      <c r="B13" s="16" t="s">
        <v>229</v>
      </c>
      <c r="C13" s="16"/>
      <c r="D13" s="51"/>
      <c r="E13" s="42">
        <f>SUMIF(F5:F11,"Completo (opcional)",E5:E11)</f>
        <v>14000</v>
      </c>
      <c r="F13" s="16"/>
      <c r="G13" s="16"/>
    </row>
    <row r="15" spans="1:7" ht="24" customHeight="1" x14ac:dyDescent="0.2">
      <c r="A15" s="1" t="s">
        <v>230</v>
      </c>
      <c r="B15" s="1"/>
      <c r="C15" s="1"/>
      <c r="D15" s="1"/>
      <c r="E15" s="1"/>
      <c r="F15" s="1"/>
      <c r="G15" s="1"/>
    </row>
  </sheetData>
  <mergeCells count="1">
    <mergeCell ref="A15:G15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"/>
  <sheetViews>
    <sheetView showGridLines="0" zoomScaleNormal="100" workbookViewId="0">
      <selection activeCell="D15" sqref="D15"/>
    </sheetView>
  </sheetViews>
  <sheetFormatPr baseColWidth="10" defaultColWidth="8.6640625" defaultRowHeight="23" customHeight="1" x14ac:dyDescent="0.2"/>
  <cols>
    <col min="1" max="1" width="24" customWidth="1"/>
    <col min="2" max="2" width="18" customWidth="1"/>
    <col min="3" max="3" width="66" customWidth="1"/>
    <col min="4" max="4" width="31" customWidth="1"/>
    <col min="5" max="5" width="16" customWidth="1"/>
    <col min="6" max="6" width="13" customWidth="1"/>
    <col min="7" max="7" width="22" customWidth="1"/>
  </cols>
  <sheetData>
    <row r="1" spans="1:7" ht="23" customHeight="1" x14ac:dyDescent="0.2">
      <c r="A1" s="7" t="s">
        <v>231</v>
      </c>
    </row>
    <row r="2" spans="1:7" ht="23" customHeight="1" x14ac:dyDescent="0.2">
      <c r="A2" s="8" t="s">
        <v>232</v>
      </c>
    </row>
    <row r="4" spans="1:7" ht="23" customHeight="1" x14ac:dyDescent="0.2">
      <c r="A4" s="9" t="s">
        <v>233</v>
      </c>
      <c r="B4" s="9" t="s">
        <v>234</v>
      </c>
      <c r="C4" s="9" t="s">
        <v>235</v>
      </c>
      <c r="D4" s="9" t="s">
        <v>236</v>
      </c>
      <c r="E4" s="9" t="s">
        <v>57</v>
      </c>
      <c r="F4" s="9" t="s">
        <v>55</v>
      </c>
      <c r="G4" s="9" t="s">
        <v>237</v>
      </c>
    </row>
    <row r="5" spans="1:7" ht="23" customHeight="1" x14ac:dyDescent="0.2">
      <c r="A5" s="10" t="s">
        <v>61</v>
      </c>
      <c r="B5" s="10" t="s">
        <v>238</v>
      </c>
      <c r="C5" s="11" t="s">
        <v>239</v>
      </c>
      <c r="D5" s="11" t="s">
        <v>240</v>
      </c>
      <c r="E5" s="13" t="s">
        <v>62</v>
      </c>
      <c r="F5" s="43">
        <v>1600</v>
      </c>
      <c r="G5" s="10" t="s">
        <v>12</v>
      </c>
    </row>
    <row r="6" spans="1:7" ht="23" customHeight="1" x14ac:dyDescent="0.2">
      <c r="A6" s="10" t="s">
        <v>65</v>
      </c>
      <c r="B6" s="10" t="s">
        <v>238</v>
      </c>
      <c r="C6" s="11" t="s">
        <v>241</v>
      </c>
      <c r="D6" s="11" t="s">
        <v>242</v>
      </c>
      <c r="E6" s="13" t="s">
        <v>62</v>
      </c>
      <c r="F6" s="43">
        <v>1200</v>
      </c>
      <c r="G6" s="10" t="s">
        <v>12</v>
      </c>
    </row>
    <row r="7" spans="1:7" ht="23" customHeight="1" x14ac:dyDescent="0.2">
      <c r="A7" s="10" t="s">
        <v>69</v>
      </c>
      <c r="B7" s="10" t="s">
        <v>238</v>
      </c>
      <c r="C7" s="11" t="s">
        <v>243</v>
      </c>
      <c r="D7" s="11" t="s">
        <v>244</v>
      </c>
      <c r="E7" s="13" t="s">
        <v>245</v>
      </c>
      <c r="F7" s="43">
        <v>2200</v>
      </c>
      <c r="G7" s="10" t="s">
        <v>12</v>
      </c>
    </row>
    <row r="8" spans="1:7" ht="23" customHeight="1" x14ac:dyDescent="0.2">
      <c r="A8" s="10" t="s">
        <v>80</v>
      </c>
      <c r="B8" s="10" t="s">
        <v>238</v>
      </c>
      <c r="C8" s="11" t="s">
        <v>246</v>
      </c>
      <c r="D8" s="11" t="s">
        <v>247</v>
      </c>
      <c r="E8" s="13" t="s">
        <v>248</v>
      </c>
      <c r="F8" s="43">
        <v>1500</v>
      </c>
      <c r="G8" s="10" t="s">
        <v>18</v>
      </c>
    </row>
    <row r="9" spans="1:7" ht="23" customHeight="1" x14ac:dyDescent="0.2">
      <c r="A9" s="10" t="s">
        <v>249</v>
      </c>
      <c r="B9" s="10" t="s">
        <v>250</v>
      </c>
      <c r="C9" s="11" t="s">
        <v>251</v>
      </c>
      <c r="D9" s="11" t="s">
        <v>252</v>
      </c>
      <c r="E9" s="13" t="s">
        <v>253</v>
      </c>
      <c r="F9" s="43">
        <v>3200</v>
      </c>
      <c r="G9" s="10" t="s">
        <v>15</v>
      </c>
    </row>
    <row r="10" spans="1:7" ht="23" customHeight="1" x14ac:dyDescent="0.2">
      <c r="A10" s="10" t="s">
        <v>254</v>
      </c>
      <c r="B10" s="10" t="s">
        <v>250</v>
      </c>
      <c r="C10" s="11" t="s">
        <v>251</v>
      </c>
      <c r="D10" s="11" t="s">
        <v>252</v>
      </c>
      <c r="E10" s="13" t="s">
        <v>253</v>
      </c>
      <c r="F10" s="43">
        <v>3200</v>
      </c>
      <c r="G10" s="10" t="s">
        <v>15</v>
      </c>
    </row>
    <row r="11" spans="1:7" ht="23" customHeight="1" x14ac:dyDescent="0.2">
      <c r="A11" s="10" t="s">
        <v>255</v>
      </c>
      <c r="B11" s="10" t="s">
        <v>256</v>
      </c>
      <c r="C11" s="11" t="s">
        <v>257</v>
      </c>
      <c r="D11" s="11" t="s">
        <v>258</v>
      </c>
      <c r="E11" s="13" t="s">
        <v>259</v>
      </c>
      <c r="F11" s="43">
        <v>6800</v>
      </c>
      <c r="G11" s="10" t="s">
        <v>15</v>
      </c>
    </row>
    <row r="12" spans="1:7" ht="23" customHeight="1" x14ac:dyDescent="0.2">
      <c r="A12" s="10" t="s">
        <v>260</v>
      </c>
      <c r="B12" s="10" t="s">
        <v>261</v>
      </c>
      <c r="C12" s="11" t="s">
        <v>106</v>
      </c>
      <c r="D12" s="11" t="s">
        <v>262</v>
      </c>
      <c r="E12" s="13" t="s">
        <v>70</v>
      </c>
      <c r="F12" s="43">
        <v>0</v>
      </c>
      <c r="G12" s="10" t="s">
        <v>15</v>
      </c>
    </row>
    <row r="13" spans="1:7" ht="23" customHeight="1" x14ac:dyDescent="0.2">
      <c r="A13" s="10" t="s">
        <v>263</v>
      </c>
      <c r="B13" s="10" t="s">
        <v>256</v>
      </c>
      <c r="C13" s="11" t="s">
        <v>264</v>
      </c>
      <c r="D13" s="11" t="s">
        <v>265</v>
      </c>
      <c r="E13" s="13" t="s">
        <v>266</v>
      </c>
      <c r="F13" s="43">
        <v>4200</v>
      </c>
      <c r="G13" s="10" t="s">
        <v>15</v>
      </c>
    </row>
    <row r="14" spans="1:7" ht="23" customHeight="1" x14ac:dyDescent="0.2">
      <c r="A14" s="10" t="s">
        <v>267</v>
      </c>
      <c r="B14" s="10" t="s">
        <v>256</v>
      </c>
      <c r="C14" s="11" t="s">
        <v>268</v>
      </c>
      <c r="D14" s="11" t="s">
        <v>450</v>
      </c>
      <c r="E14" s="13" t="s">
        <v>269</v>
      </c>
      <c r="F14" s="43">
        <v>10000</v>
      </c>
      <c r="G14" s="10" t="s">
        <v>32</v>
      </c>
    </row>
    <row r="15" spans="1:7" ht="23" customHeight="1" x14ac:dyDescent="0.2">
      <c r="A15" s="10" t="s">
        <v>440</v>
      </c>
      <c r="B15" s="10" t="s">
        <v>238</v>
      </c>
      <c r="C15" s="11" t="s">
        <v>270</v>
      </c>
      <c r="D15" s="11" t="s">
        <v>271</v>
      </c>
      <c r="E15" s="13" t="s">
        <v>441</v>
      </c>
      <c r="F15" s="43">
        <v>6000</v>
      </c>
      <c r="G15" s="10" t="s">
        <v>29</v>
      </c>
    </row>
    <row r="16" spans="1:7" ht="23" customHeight="1" x14ac:dyDescent="0.2">
      <c r="A16" s="10" t="s">
        <v>272</v>
      </c>
      <c r="B16" s="10" t="s">
        <v>273</v>
      </c>
      <c r="C16" s="11" t="s">
        <v>274</v>
      </c>
      <c r="D16" s="11" t="s">
        <v>275</v>
      </c>
      <c r="E16" s="13" t="s">
        <v>276</v>
      </c>
      <c r="F16" s="43">
        <v>2400</v>
      </c>
      <c r="G16" s="10" t="s">
        <v>25</v>
      </c>
    </row>
    <row r="17" spans="1:7" ht="23" customHeight="1" x14ac:dyDescent="0.2">
      <c r="A17" s="10" t="s">
        <v>277</v>
      </c>
      <c r="B17" s="10" t="s">
        <v>238</v>
      </c>
      <c r="C17" s="11" t="s">
        <v>278</v>
      </c>
      <c r="D17" s="11" t="s">
        <v>279</v>
      </c>
      <c r="E17" s="13" t="s">
        <v>280</v>
      </c>
      <c r="F17" s="43">
        <v>1600</v>
      </c>
      <c r="G17" s="10" t="s">
        <v>25</v>
      </c>
    </row>
    <row r="18" spans="1:7" ht="23" customHeight="1" x14ac:dyDescent="0.2">
      <c r="A18" s="10" t="s">
        <v>281</v>
      </c>
      <c r="B18" s="10" t="s">
        <v>238</v>
      </c>
      <c r="C18" s="11" t="s">
        <v>282</v>
      </c>
      <c r="D18" s="11" t="s">
        <v>283</v>
      </c>
      <c r="E18" s="13" t="s">
        <v>284</v>
      </c>
      <c r="F18" s="43">
        <v>20000</v>
      </c>
      <c r="G18" s="10" t="s">
        <v>285</v>
      </c>
    </row>
    <row r="19" spans="1:7" ht="23" customHeight="1" x14ac:dyDescent="0.2">
      <c r="A19" s="10" t="s">
        <v>286</v>
      </c>
      <c r="B19" s="10" t="s">
        <v>261</v>
      </c>
      <c r="C19" s="11" t="s">
        <v>287</v>
      </c>
      <c r="D19" s="11" t="s">
        <v>288</v>
      </c>
      <c r="E19" s="13" t="s">
        <v>289</v>
      </c>
      <c r="F19" s="43">
        <v>0</v>
      </c>
      <c r="G19" s="10" t="s">
        <v>21</v>
      </c>
    </row>
    <row r="20" spans="1:7" ht="23" customHeight="1" x14ac:dyDescent="0.2">
      <c r="A20" s="10" t="s">
        <v>290</v>
      </c>
      <c r="B20" s="10" t="s">
        <v>291</v>
      </c>
      <c r="C20" s="11" t="s">
        <v>292</v>
      </c>
      <c r="D20" s="11" t="s">
        <v>293</v>
      </c>
      <c r="E20" s="13" t="s">
        <v>294</v>
      </c>
      <c r="F20" s="43">
        <v>0</v>
      </c>
      <c r="G20" s="10" t="s">
        <v>21</v>
      </c>
    </row>
    <row r="21" spans="1:7" ht="23" customHeight="1" x14ac:dyDescent="0.2">
      <c r="A21" s="10" t="s">
        <v>295</v>
      </c>
      <c r="B21" s="10" t="s">
        <v>296</v>
      </c>
      <c r="C21" s="11" t="s">
        <v>297</v>
      </c>
      <c r="D21" s="11" t="s">
        <v>298</v>
      </c>
      <c r="E21" s="13" t="s">
        <v>85</v>
      </c>
      <c r="F21" s="43">
        <v>5500</v>
      </c>
      <c r="G21" s="10" t="s">
        <v>18</v>
      </c>
    </row>
    <row r="22" spans="1:7" ht="23" customHeight="1" x14ac:dyDescent="0.2">
      <c r="A22" s="10" t="s">
        <v>299</v>
      </c>
      <c r="B22" s="10" t="s">
        <v>296</v>
      </c>
      <c r="C22" s="11" t="s">
        <v>40</v>
      </c>
      <c r="D22" s="11" t="s">
        <v>300</v>
      </c>
      <c r="E22" s="13" t="s">
        <v>70</v>
      </c>
      <c r="F22" s="43">
        <v>700</v>
      </c>
      <c r="G22" s="10" t="s">
        <v>39</v>
      </c>
    </row>
    <row r="23" spans="1:7" ht="23" customHeight="1" x14ac:dyDescent="0.2">
      <c r="A23" s="24"/>
      <c r="B23" s="24"/>
      <c r="C23" s="24" t="s">
        <v>301</v>
      </c>
      <c r="D23" s="24"/>
      <c r="E23" s="24"/>
      <c r="F23" s="44">
        <f>SUM(F5:F22)</f>
        <v>70100</v>
      </c>
      <c r="G23" s="24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showGridLines="0" zoomScaleNormal="100" workbookViewId="0">
      <selection activeCell="C10" sqref="C10"/>
    </sheetView>
  </sheetViews>
  <sheetFormatPr baseColWidth="10" defaultColWidth="8.6640625" defaultRowHeight="18" customHeight="1" x14ac:dyDescent="0.2"/>
  <cols>
    <col min="1" max="1" width="34.6640625" customWidth="1"/>
    <col min="2" max="2" width="58.83203125" customWidth="1"/>
    <col min="3" max="3" width="14" style="41" customWidth="1"/>
    <col min="4" max="4" width="40" customWidth="1"/>
  </cols>
  <sheetData>
    <row r="1" spans="1:4" ht="18" customHeight="1" x14ac:dyDescent="0.2">
      <c r="A1" s="7" t="s">
        <v>302</v>
      </c>
    </row>
    <row r="2" spans="1:4" ht="18" customHeight="1" x14ac:dyDescent="0.2">
      <c r="A2" s="8" t="s">
        <v>303</v>
      </c>
    </row>
    <row r="4" spans="1:4" ht="18" customHeight="1" x14ac:dyDescent="0.2">
      <c r="A4" s="33" t="s">
        <v>304</v>
      </c>
    </row>
    <row r="5" spans="1:4" ht="18" customHeight="1" x14ac:dyDescent="0.2">
      <c r="A5" s="9" t="s">
        <v>51</v>
      </c>
      <c r="B5" s="9" t="s">
        <v>3</v>
      </c>
      <c r="C5" s="45" t="s">
        <v>305</v>
      </c>
      <c r="D5" s="9" t="s">
        <v>7</v>
      </c>
    </row>
    <row r="6" spans="1:4" ht="18" customHeight="1" x14ac:dyDescent="0.2">
      <c r="A6" s="10" t="s">
        <v>306</v>
      </c>
      <c r="B6" s="11" t="s">
        <v>40</v>
      </c>
      <c r="C6" s="43">
        <v>700</v>
      </c>
      <c r="D6" s="11" t="s">
        <v>307</v>
      </c>
    </row>
    <row r="7" spans="1:4" ht="18" customHeight="1" x14ac:dyDescent="0.2">
      <c r="A7" s="10" t="s">
        <v>308</v>
      </c>
      <c r="B7" s="11" t="s">
        <v>309</v>
      </c>
      <c r="C7" s="43">
        <v>3600</v>
      </c>
      <c r="D7" s="11" t="s">
        <v>443</v>
      </c>
    </row>
    <row r="8" spans="1:4" ht="18" customHeight="1" x14ac:dyDescent="0.2">
      <c r="A8" s="10" t="s">
        <v>310</v>
      </c>
      <c r="B8" s="11" t="s">
        <v>311</v>
      </c>
      <c r="C8" s="43">
        <v>2000</v>
      </c>
      <c r="D8" s="11" t="s">
        <v>312</v>
      </c>
    </row>
    <row r="9" spans="1:4" ht="18" customHeight="1" x14ac:dyDescent="0.2">
      <c r="A9" s="10" t="s">
        <v>313</v>
      </c>
      <c r="B9" s="11" t="s">
        <v>314</v>
      </c>
      <c r="C9" s="43">
        <v>10000</v>
      </c>
      <c r="D9" s="11" t="s">
        <v>315</v>
      </c>
    </row>
    <row r="10" spans="1:4" ht="18" customHeight="1" x14ac:dyDescent="0.2">
      <c r="A10" s="10" t="s">
        <v>316</v>
      </c>
      <c r="B10" s="11" t="s">
        <v>317</v>
      </c>
      <c r="C10" s="43">
        <v>3600</v>
      </c>
      <c r="D10" s="11" t="s">
        <v>318</v>
      </c>
    </row>
    <row r="11" spans="1:4" ht="18" customHeight="1" x14ac:dyDescent="0.2">
      <c r="A11" s="24"/>
      <c r="B11" s="24" t="s">
        <v>319</v>
      </c>
      <c r="C11" s="44">
        <f>SUM(C6:C10)</f>
        <v>19900</v>
      </c>
      <c r="D11" s="24"/>
    </row>
    <row r="13" spans="1:4" ht="18" customHeight="1" x14ac:dyDescent="0.2">
      <c r="A13" s="33" t="s">
        <v>320</v>
      </c>
    </row>
    <row r="14" spans="1:4" ht="18" customHeight="1" x14ac:dyDescent="0.2">
      <c r="A14" s="9" t="s">
        <v>51</v>
      </c>
      <c r="B14" s="9" t="s">
        <v>3</v>
      </c>
      <c r="C14" s="45" t="s">
        <v>321</v>
      </c>
      <c r="D14" s="9" t="s">
        <v>7</v>
      </c>
    </row>
    <row r="15" spans="1:4" ht="18" customHeight="1" x14ac:dyDescent="0.2">
      <c r="A15" s="10" t="s">
        <v>322</v>
      </c>
      <c r="B15" s="11" t="s">
        <v>323</v>
      </c>
      <c r="C15" s="43">
        <v>150</v>
      </c>
      <c r="D15" s="11" t="s">
        <v>445</v>
      </c>
    </row>
    <row r="16" spans="1:4" ht="18" customHeight="1" x14ac:dyDescent="0.2">
      <c r="A16" s="10" t="s">
        <v>324</v>
      </c>
      <c r="B16" s="11" t="s">
        <v>325</v>
      </c>
      <c r="C16" s="43">
        <v>200</v>
      </c>
      <c r="D16" s="11" t="s">
        <v>117</v>
      </c>
    </row>
    <row r="17" spans="1:4" ht="18" customHeight="1" x14ac:dyDescent="0.2">
      <c r="A17" s="10" t="s">
        <v>326</v>
      </c>
      <c r="B17" s="11" t="s">
        <v>327</v>
      </c>
      <c r="C17" s="43">
        <v>500</v>
      </c>
      <c r="D17" s="11" t="s">
        <v>328</v>
      </c>
    </row>
    <row r="18" spans="1:4" ht="18" customHeight="1" x14ac:dyDescent="0.2">
      <c r="A18" s="10" t="s">
        <v>329</v>
      </c>
      <c r="B18" s="11" t="s">
        <v>330</v>
      </c>
      <c r="C18" s="43">
        <v>50</v>
      </c>
      <c r="D18" s="11" t="s">
        <v>331</v>
      </c>
    </row>
    <row r="19" spans="1:4" ht="18" customHeight="1" x14ac:dyDescent="0.2">
      <c r="A19" s="10" t="s">
        <v>332</v>
      </c>
      <c r="B19" s="11" t="s">
        <v>333</v>
      </c>
      <c r="C19" s="43">
        <v>100</v>
      </c>
      <c r="D19" s="11" t="s">
        <v>23</v>
      </c>
    </row>
    <row r="20" spans="1:4" ht="18" customHeight="1" x14ac:dyDescent="0.2">
      <c r="A20" s="19"/>
      <c r="B20" s="19" t="s">
        <v>334</v>
      </c>
      <c r="C20" s="50">
        <f>SUM(C15:C19)</f>
        <v>1000</v>
      </c>
      <c r="D20" s="19"/>
    </row>
    <row r="22" spans="1:4" ht="18" customHeight="1" x14ac:dyDescent="0.2">
      <c r="A22" s="33" t="s">
        <v>335</v>
      </c>
    </row>
    <row r="23" spans="1:4" ht="18" customHeight="1" x14ac:dyDescent="0.2">
      <c r="A23" s="9" t="s">
        <v>51</v>
      </c>
      <c r="B23" s="9" t="s">
        <v>3</v>
      </c>
      <c r="C23" s="45" t="s">
        <v>321</v>
      </c>
      <c r="D23" s="9" t="s">
        <v>7</v>
      </c>
    </row>
    <row r="24" spans="1:4" ht="18" customHeight="1" x14ac:dyDescent="0.2">
      <c r="A24" s="10" t="s">
        <v>336</v>
      </c>
      <c r="B24" s="11" t="s">
        <v>337</v>
      </c>
      <c r="C24" s="43">
        <v>300</v>
      </c>
      <c r="D24" s="11" t="s">
        <v>445</v>
      </c>
    </row>
    <row r="25" spans="1:4" ht="18" customHeight="1" x14ac:dyDescent="0.2">
      <c r="A25" s="10" t="s">
        <v>338</v>
      </c>
      <c r="B25" s="11" t="s">
        <v>339</v>
      </c>
      <c r="C25" s="43">
        <v>350</v>
      </c>
      <c r="D25" s="11" t="s">
        <v>446</v>
      </c>
    </row>
    <row r="26" spans="1:4" ht="18" customHeight="1" x14ac:dyDescent="0.2">
      <c r="A26" s="10" t="s">
        <v>340</v>
      </c>
      <c r="B26" s="11" t="s">
        <v>341</v>
      </c>
      <c r="C26" s="43">
        <v>350</v>
      </c>
      <c r="D26" s="11" t="s">
        <v>117</v>
      </c>
    </row>
    <row r="27" spans="1:4" ht="18" customHeight="1" x14ac:dyDescent="0.2">
      <c r="A27" s="10" t="s">
        <v>342</v>
      </c>
      <c r="B27" s="11" t="s">
        <v>343</v>
      </c>
      <c r="C27" s="43">
        <v>250</v>
      </c>
      <c r="D27" s="11" t="s">
        <v>23</v>
      </c>
    </row>
    <row r="28" spans="1:4" ht="18" customHeight="1" x14ac:dyDescent="0.2">
      <c r="A28" s="10" t="s">
        <v>344</v>
      </c>
      <c r="B28" s="11" t="s">
        <v>345</v>
      </c>
      <c r="C28" s="43">
        <v>275</v>
      </c>
      <c r="D28" s="11" t="s">
        <v>298</v>
      </c>
    </row>
    <row r="29" spans="1:4" ht="18" customHeight="1" x14ac:dyDescent="0.2">
      <c r="A29" s="10" t="s">
        <v>346</v>
      </c>
      <c r="B29" s="11" t="s">
        <v>347</v>
      </c>
      <c r="C29" s="43">
        <v>0</v>
      </c>
      <c r="D29" s="11" t="s">
        <v>444</v>
      </c>
    </row>
    <row r="30" spans="1:4" ht="18" customHeight="1" x14ac:dyDescent="0.2">
      <c r="A30" s="10" t="s">
        <v>332</v>
      </c>
      <c r="B30" s="11" t="s">
        <v>348</v>
      </c>
      <c r="C30" s="43">
        <v>75</v>
      </c>
      <c r="D30" s="11" t="s">
        <v>23</v>
      </c>
    </row>
    <row r="31" spans="1:4" ht="18" customHeight="1" x14ac:dyDescent="0.2">
      <c r="A31" s="16"/>
      <c r="B31" s="16" t="s">
        <v>349</v>
      </c>
      <c r="C31" s="42">
        <f>SUM(C24:C30)</f>
        <v>1600</v>
      </c>
      <c r="D31" s="16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2"/>
  <sheetViews>
    <sheetView showGridLines="0" zoomScaleNormal="100" workbookViewId="0">
      <selection activeCell="D15" sqref="D15"/>
    </sheetView>
  </sheetViews>
  <sheetFormatPr baseColWidth="10" defaultColWidth="8.6640625" defaultRowHeight="22" customHeight="1" x14ac:dyDescent="0.2"/>
  <cols>
    <col min="1" max="1" width="37.5" customWidth="1"/>
    <col min="2" max="2" width="59.83203125" customWidth="1"/>
    <col min="3" max="6" width="21.83203125" customWidth="1"/>
    <col min="7" max="7" width="47.33203125" customWidth="1"/>
    <col min="8" max="8" width="15" customWidth="1"/>
  </cols>
  <sheetData>
    <row r="1" spans="1:7" ht="22" customHeight="1" x14ac:dyDescent="0.2">
      <c r="A1" s="7" t="s">
        <v>350</v>
      </c>
    </row>
    <row r="2" spans="1:7" ht="22" customHeight="1" x14ac:dyDescent="0.2">
      <c r="A2" s="8" t="s">
        <v>351</v>
      </c>
    </row>
    <row r="3" spans="1:7" ht="15" x14ac:dyDescent="0.2"/>
    <row r="4" spans="1:7" ht="22" customHeight="1" x14ac:dyDescent="0.2">
      <c r="A4" s="33" t="s">
        <v>352</v>
      </c>
    </row>
    <row r="5" spans="1:7" ht="22" customHeight="1" x14ac:dyDescent="0.2">
      <c r="A5" s="9" t="s">
        <v>353</v>
      </c>
      <c r="B5" s="9" t="s">
        <v>354</v>
      </c>
      <c r="C5" s="9" t="s">
        <v>355</v>
      </c>
      <c r="D5" s="9" t="s">
        <v>356</v>
      </c>
      <c r="E5" s="9" t="s">
        <v>357</v>
      </c>
      <c r="F5" s="9" t="s">
        <v>358</v>
      </c>
      <c r="G5" s="9" t="s">
        <v>359</v>
      </c>
    </row>
    <row r="6" spans="1:7" ht="22" customHeight="1" x14ac:dyDescent="0.2">
      <c r="A6" s="10" t="s">
        <v>360</v>
      </c>
      <c r="B6" s="10" t="s">
        <v>361</v>
      </c>
      <c r="C6" s="64">
        <f>'Ciclo Seguinte - Custos'!C31</f>
        <v>1600</v>
      </c>
      <c r="D6" s="43">
        <v>1800</v>
      </c>
      <c r="E6" s="64">
        <f>D6-C6</f>
        <v>200</v>
      </c>
      <c r="F6" s="11" t="s">
        <v>442</v>
      </c>
      <c r="G6" s="11" t="s">
        <v>362</v>
      </c>
    </row>
    <row r="7" spans="1:7" ht="22" customHeight="1" x14ac:dyDescent="0.2">
      <c r="A7" s="10" t="s">
        <v>360</v>
      </c>
      <c r="B7" s="10" t="s">
        <v>363</v>
      </c>
      <c r="C7" s="64">
        <f>'Ciclo Seguinte - Custos'!C31</f>
        <v>1600</v>
      </c>
      <c r="D7" s="43">
        <v>2400</v>
      </c>
      <c r="E7" s="64">
        <f>D7-C7</f>
        <v>800</v>
      </c>
      <c r="F7" s="11" t="s">
        <v>442</v>
      </c>
      <c r="G7" s="11" t="s">
        <v>364</v>
      </c>
    </row>
    <row r="8" spans="1:7" ht="22" customHeight="1" x14ac:dyDescent="0.2">
      <c r="A8" s="10" t="s">
        <v>365</v>
      </c>
      <c r="B8" s="10" t="s">
        <v>366</v>
      </c>
      <c r="C8" s="64">
        <f>'Ciclo Seguinte - Custos'!C20</f>
        <v>1000</v>
      </c>
      <c r="D8" s="43">
        <v>1200</v>
      </c>
      <c r="E8" s="64">
        <f>D8-C8</f>
        <v>200</v>
      </c>
      <c r="F8" s="11" t="s">
        <v>442</v>
      </c>
      <c r="G8" s="11" t="s">
        <v>367</v>
      </c>
    </row>
    <row r="9" spans="1:7" ht="22" customHeight="1" x14ac:dyDescent="0.2">
      <c r="A9" s="10" t="s">
        <v>365</v>
      </c>
      <c r="B9" s="10" t="s">
        <v>363</v>
      </c>
      <c r="C9" s="64">
        <f>'Ciclo Seguinte - Custos'!C20</f>
        <v>1000</v>
      </c>
      <c r="D9" s="43">
        <v>1600</v>
      </c>
      <c r="E9" s="64">
        <f>D9-C9</f>
        <v>600</v>
      </c>
      <c r="F9" s="11" t="s">
        <v>442</v>
      </c>
      <c r="G9" s="11" t="s">
        <v>23</v>
      </c>
    </row>
    <row r="11" spans="1:7" ht="22" customHeight="1" x14ac:dyDescent="0.2">
      <c r="A11" s="1" t="s">
        <v>368</v>
      </c>
      <c r="B11" s="1"/>
      <c r="C11" s="1"/>
      <c r="D11" s="1"/>
      <c r="E11" s="1"/>
      <c r="F11" s="1"/>
      <c r="G11" s="1"/>
    </row>
    <row r="13" spans="1:7" ht="22" customHeight="1" x14ac:dyDescent="0.2">
      <c r="A13" s="33" t="s">
        <v>369</v>
      </c>
    </row>
    <row r="14" spans="1:7" ht="22" customHeight="1" x14ac:dyDescent="0.2">
      <c r="A14" s="9" t="s">
        <v>370</v>
      </c>
      <c r="B14" s="9" t="s">
        <v>371</v>
      </c>
      <c r="C14" s="9" t="s">
        <v>372</v>
      </c>
      <c r="D14" s="9" t="s">
        <v>373</v>
      </c>
      <c r="E14" s="9" t="s">
        <v>374</v>
      </c>
      <c r="F14" s="9" t="s">
        <v>375</v>
      </c>
    </row>
    <row r="15" spans="1:7" ht="22" customHeight="1" x14ac:dyDescent="0.2">
      <c r="A15" s="10" t="s">
        <v>376</v>
      </c>
      <c r="B15" s="34" t="s">
        <v>377</v>
      </c>
      <c r="C15" s="21">
        <v>20</v>
      </c>
      <c r="D15" s="21">
        <v>20</v>
      </c>
      <c r="E15" s="21">
        <v>20</v>
      </c>
      <c r="F15" s="21">
        <v>20</v>
      </c>
    </row>
    <row r="16" spans="1:7" ht="22" customHeight="1" x14ac:dyDescent="0.2">
      <c r="A16" s="10" t="s">
        <v>378</v>
      </c>
      <c r="B16" s="34" t="s">
        <v>377</v>
      </c>
      <c r="C16" s="21">
        <v>0</v>
      </c>
      <c r="D16" s="21">
        <v>5</v>
      </c>
      <c r="E16" s="21">
        <v>10</v>
      </c>
      <c r="F16" s="21">
        <v>15</v>
      </c>
    </row>
    <row r="17" spans="1:7" ht="22" customHeight="1" x14ac:dyDescent="0.2">
      <c r="A17" s="11" t="s">
        <v>379</v>
      </c>
      <c r="B17" s="35" t="s">
        <v>380</v>
      </c>
      <c r="C17" s="65">
        <f>C15*D8</f>
        <v>24000</v>
      </c>
      <c r="D17" s="65">
        <f>D15*D8</f>
        <v>24000</v>
      </c>
      <c r="E17" s="65">
        <f>E15*D8</f>
        <v>24000</v>
      </c>
      <c r="F17" s="65">
        <f>F15*D8</f>
        <v>24000</v>
      </c>
    </row>
    <row r="18" spans="1:7" ht="22" customHeight="1" x14ac:dyDescent="0.2">
      <c r="A18" s="11" t="s">
        <v>381</v>
      </c>
      <c r="B18" s="35" t="s">
        <v>382</v>
      </c>
      <c r="C18" s="65">
        <f>C16*D6</f>
        <v>0</v>
      </c>
      <c r="D18" s="65">
        <f>D16*D6</f>
        <v>9000</v>
      </c>
      <c r="E18" s="65">
        <f>E16*D6</f>
        <v>18000</v>
      </c>
      <c r="F18" s="65">
        <f>F16*D6</f>
        <v>27000</v>
      </c>
    </row>
    <row r="19" spans="1:7" ht="22" customHeight="1" x14ac:dyDescent="0.2">
      <c r="A19" s="36" t="s">
        <v>383</v>
      </c>
      <c r="B19" s="37" t="s">
        <v>384</v>
      </c>
      <c r="C19" s="49">
        <f>C17+C18</f>
        <v>24000</v>
      </c>
      <c r="D19" s="49">
        <f>D17+D18</f>
        <v>33000</v>
      </c>
      <c r="E19" s="49">
        <f>E17+E18</f>
        <v>42000</v>
      </c>
      <c r="F19" s="49">
        <f>F17+F18</f>
        <v>51000</v>
      </c>
    </row>
    <row r="20" spans="1:7" ht="22" customHeight="1" x14ac:dyDescent="0.2">
      <c r="A20" s="11" t="s">
        <v>385</v>
      </c>
      <c r="B20" s="35" t="s">
        <v>386</v>
      </c>
      <c r="C20" s="65">
        <f>C15*'Ciclo Seguinte - Custos'!C20</f>
        <v>20000</v>
      </c>
      <c r="D20" s="65">
        <f>D15*'Ciclo Seguinte - Custos'!C20</f>
        <v>20000</v>
      </c>
      <c r="E20" s="65">
        <f>E15*'Ciclo Seguinte - Custos'!C20</f>
        <v>20000</v>
      </c>
      <c r="F20" s="65">
        <f>F15*'Ciclo Seguinte - Custos'!C20</f>
        <v>20000</v>
      </c>
    </row>
    <row r="21" spans="1:7" ht="22" customHeight="1" x14ac:dyDescent="0.2">
      <c r="A21" s="11" t="s">
        <v>387</v>
      </c>
      <c r="B21" s="35" t="s">
        <v>447</v>
      </c>
      <c r="C21" s="65">
        <f>C16*'Ciclo Seguinte - Custos'!C31</f>
        <v>0</v>
      </c>
      <c r="D21" s="65">
        <f>D16*'Ciclo Seguinte - Custos'!C31</f>
        <v>8000</v>
      </c>
      <c r="E21" s="65">
        <f>E16*'Ciclo Seguinte - Custos'!C31</f>
        <v>16000</v>
      </c>
      <c r="F21" s="65">
        <f>F16*'Ciclo Seguinte - Custos'!C31</f>
        <v>24000</v>
      </c>
    </row>
    <row r="22" spans="1:7" ht="22" customHeight="1" x14ac:dyDescent="0.2">
      <c r="A22" s="38" t="s">
        <v>388</v>
      </c>
      <c r="B22" s="35" t="s">
        <v>389</v>
      </c>
      <c r="C22" s="66">
        <f>C19-C20-C21</f>
        <v>4000</v>
      </c>
      <c r="D22" s="66">
        <f>D19-D20-D21</f>
        <v>5000</v>
      </c>
      <c r="E22" s="66">
        <f>E19-E20-E21</f>
        <v>6000</v>
      </c>
      <c r="F22" s="66">
        <f>F19-F20-F21</f>
        <v>7000</v>
      </c>
    </row>
    <row r="23" spans="1:7" ht="22" customHeight="1" x14ac:dyDescent="0.2">
      <c r="A23" s="11" t="s">
        <v>390</v>
      </c>
      <c r="B23" s="35" t="s">
        <v>448</v>
      </c>
      <c r="C23" s="65">
        <f>'Ciclo Seguinte - Custos'!C11</f>
        <v>19900</v>
      </c>
      <c r="D23" s="65">
        <f>'Ciclo Seguinte - Custos'!C11</f>
        <v>19900</v>
      </c>
      <c r="E23" s="65">
        <f>'Ciclo Seguinte - Custos'!C11</f>
        <v>19900</v>
      </c>
      <c r="F23" s="65">
        <f>'Ciclo Seguinte - Custos'!C11</f>
        <v>19900</v>
      </c>
    </row>
    <row r="24" spans="1:7" ht="22" customHeight="1" x14ac:dyDescent="0.2">
      <c r="A24" s="39" t="s">
        <v>391</v>
      </c>
      <c r="B24" s="40" t="s">
        <v>392</v>
      </c>
      <c r="C24" s="67">
        <f>C22-C23</f>
        <v>-15900</v>
      </c>
      <c r="D24" s="67">
        <f>D22-D23</f>
        <v>-14900</v>
      </c>
      <c r="E24" s="67">
        <f>E22-E23</f>
        <v>-13900</v>
      </c>
      <c r="F24" s="67">
        <f>F22-F23</f>
        <v>-12900</v>
      </c>
    </row>
    <row r="25" spans="1:7" ht="22" customHeight="1" x14ac:dyDescent="0.2">
      <c r="A25" s="11" t="s">
        <v>393</v>
      </c>
      <c r="B25" s="35" t="s">
        <v>449</v>
      </c>
      <c r="C25" s="65">
        <v>10000</v>
      </c>
      <c r="D25" s="65">
        <v>10000</v>
      </c>
      <c r="E25" s="65">
        <v>10000</v>
      </c>
      <c r="F25" s="65">
        <v>10000</v>
      </c>
    </row>
    <row r="26" spans="1:7" ht="22" customHeight="1" x14ac:dyDescent="0.2">
      <c r="A26" s="11" t="s">
        <v>394</v>
      </c>
      <c r="B26" s="35" t="s">
        <v>395</v>
      </c>
      <c r="C26" s="65">
        <f>'Ciclo Seguinte - Custos'!C10</f>
        <v>3600</v>
      </c>
      <c r="D26" s="65">
        <f>'Ciclo Seguinte - Custos'!C10</f>
        <v>3600</v>
      </c>
      <c r="E26" s="65">
        <f>'Ciclo Seguinte - Custos'!C10</f>
        <v>3600</v>
      </c>
      <c r="F26" s="65">
        <f>'Ciclo Seguinte - Custos'!C10</f>
        <v>3600</v>
      </c>
    </row>
    <row r="27" spans="1:7" ht="22" customHeight="1" x14ac:dyDescent="0.2">
      <c r="A27" s="36" t="s">
        <v>396</v>
      </c>
      <c r="B27" s="37" t="s">
        <v>397</v>
      </c>
      <c r="C27" s="76">
        <f>C24+C25+C26</f>
        <v>-2300</v>
      </c>
      <c r="D27" s="76">
        <f>D24+D25+D26</f>
        <v>-1300</v>
      </c>
      <c r="E27" s="76">
        <f>E24+E25+E26</f>
        <v>-300</v>
      </c>
      <c r="F27" s="76">
        <f>F24+F25+F26</f>
        <v>700</v>
      </c>
    </row>
    <row r="29" spans="1:7" ht="33" customHeight="1" x14ac:dyDescent="0.2">
      <c r="A29" s="70" t="s">
        <v>398</v>
      </c>
      <c r="B29" s="71"/>
      <c r="C29" s="71"/>
      <c r="D29" s="71"/>
      <c r="E29" s="71"/>
      <c r="F29" s="71"/>
      <c r="G29" s="71"/>
    </row>
    <row r="31" spans="1:7" ht="22" customHeight="1" x14ac:dyDescent="0.2">
      <c r="A31" s="33" t="s">
        <v>399</v>
      </c>
    </row>
    <row r="32" spans="1:7" ht="22" customHeight="1" x14ac:dyDescent="0.2">
      <c r="A32" s="9" t="s">
        <v>400</v>
      </c>
      <c r="B32" s="9" t="s">
        <v>401</v>
      </c>
      <c r="C32" s="9" t="s">
        <v>402</v>
      </c>
      <c r="D32" s="9" t="s">
        <v>403</v>
      </c>
      <c r="E32" s="72" t="s">
        <v>404</v>
      </c>
      <c r="F32" s="73"/>
    </row>
    <row r="33" spans="1:7" ht="22" customHeight="1" x14ac:dyDescent="0.2">
      <c r="A33" s="10" t="s">
        <v>405</v>
      </c>
      <c r="B33" s="11" t="s">
        <v>406</v>
      </c>
      <c r="C33" s="10" t="s">
        <v>407</v>
      </c>
      <c r="D33" s="13" t="s">
        <v>289</v>
      </c>
      <c r="E33" s="74" t="s">
        <v>408</v>
      </c>
      <c r="F33" s="75"/>
    </row>
    <row r="34" spans="1:7" ht="22" customHeight="1" x14ac:dyDescent="0.2">
      <c r="A34" s="10" t="s">
        <v>409</v>
      </c>
      <c r="B34" s="11" t="s">
        <v>410</v>
      </c>
      <c r="C34" s="10" t="s">
        <v>411</v>
      </c>
      <c r="D34" s="13" t="s">
        <v>412</v>
      </c>
      <c r="E34" s="74" t="s">
        <v>413</v>
      </c>
      <c r="F34" s="75"/>
    </row>
    <row r="35" spans="1:7" ht="22" customHeight="1" x14ac:dyDescent="0.2">
      <c r="A35" s="10" t="s">
        <v>414</v>
      </c>
      <c r="B35" s="11" t="s">
        <v>415</v>
      </c>
      <c r="C35" s="10" t="s">
        <v>416</v>
      </c>
      <c r="D35" s="13" t="s">
        <v>412</v>
      </c>
      <c r="E35" s="74" t="s">
        <v>417</v>
      </c>
      <c r="F35" s="75"/>
    </row>
    <row r="36" spans="1:7" ht="22" customHeight="1" x14ac:dyDescent="0.2">
      <c r="A36" s="10" t="s">
        <v>418</v>
      </c>
      <c r="B36" s="11" t="s">
        <v>419</v>
      </c>
      <c r="C36" s="10" t="s">
        <v>117</v>
      </c>
      <c r="D36" s="13" t="s">
        <v>420</v>
      </c>
      <c r="E36" s="74" t="s">
        <v>421</v>
      </c>
      <c r="F36" s="75"/>
    </row>
    <row r="37" spans="1:7" ht="22" customHeight="1" x14ac:dyDescent="0.2">
      <c r="A37" s="10" t="s">
        <v>422</v>
      </c>
      <c r="B37" s="11" t="s">
        <v>423</v>
      </c>
      <c r="C37" s="10" t="s">
        <v>117</v>
      </c>
      <c r="D37" s="13" t="s">
        <v>424</v>
      </c>
      <c r="E37" s="74" t="s">
        <v>425</v>
      </c>
      <c r="F37" s="75"/>
    </row>
    <row r="38" spans="1:7" ht="22" customHeight="1" x14ac:dyDescent="0.2">
      <c r="A38" s="10" t="s">
        <v>426</v>
      </c>
      <c r="B38" s="11" t="s">
        <v>427</v>
      </c>
      <c r="C38" s="10" t="s">
        <v>407</v>
      </c>
      <c r="D38" s="13" t="s">
        <v>428</v>
      </c>
      <c r="E38" s="74" t="s">
        <v>429</v>
      </c>
      <c r="F38" s="75"/>
    </row>
    <row r="39" spans="1:7" ht="22" customHeight="1" x14ac:dyDescent="0.2">
      <c r="A39" s="10" t="s">
        <v>430</v>
      </c>
      <c r="B39" s="11" t="s">
        <v>431</v>
      </c>
      <c r="C39" s="10" t="s">
        <v>117</v>
      </c>
      <c r="D39" s="13" t="s">
        <v>420</v>
      </c>
      <c r="E39" s="74" t="s">
        <v>432</v>
      </c>
      <c r="F39" s="75"/>
    </row>
    <row r="40" spans="1:7" ht="22" customHeight="1" x14ac:dyDescent="0.2">
      <c r="A40" s="10" t="s">
        <v>433</v>
      </c>
      <c r="B40" s="11" t="s">
        <v>434</v>
      </c>
      <c r="C40" s="10" t="s">
        <v>435</v>
      </c>
      <c r="D40" s="13" t="s">
        <v>436</v>
      </c>
      <c r="E40" s="74" t="s">
        <v>437</v>
      </c>
      <c r="F40" s="75"/>
    </row>
    <row r="42" spans="1:7" ht="22" customHeight="1" x14ac:dyDescent="0.2">
      <c r="A42" s="68" t="s">
        <v>438</v>
      </c>
      <c r="B42" s="69"/>
      <c r="C42" s="69"/>
      <c r="D42" s="69"/>
      <c r="E42" s="69"/>
      <c r="F42" s="69"/>
      <c r="G42" s="69"/>
    </row>
  </sheetData>
  <mergeCells count="12">
    <mergeCell ref="A11:G11"/>
    <mergeCell ref="A42:G42"/>
    <mergeCell ref="A29:G2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</mergeCells>
  <conditionalFormatting sqref="C27:F27">
    <cfRule type="cellIs" dxfId="2" priority="2" operator="greaterThan">
      <formula>0</formula>
    </cfRule>
    <cfRule type="cellIs" dxfId="1" priority="1" operator="lessThan">
      <formula>0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Resumo</vt:lpstr>
      <vt:lpstr>Detalhamento</vt:lpstr>
      <vt:lpstr>Fluxo de Caixa</vt:lpstr>
      <vt:lpstr>Selos Físicos</vt:lpstr>
      <vt:lpstr>Equipe e Pessoas</vt:lpstr>
      <vt:lpstr>Ciclo Seguinte - Custos</vt:lpstr>
      <vt:lpstr>Adesao - Taxas e Metodologia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Presidência MANTVALLEY</cp:lastModifiedBy>
  <cp:revision>0</cp:revision>
  <dcterms:created xsi:type="dcterms:W3CDTF">2026-07-09T06:01:52Z</dcterms:created>
  <dcterms:modified xsi:type="dcterms:W3CDTF">2026-07-10T00:07:12Z</dcterms:modified>
  <dc:language>en-US</dc:language>
</cp:coreProperties>
</file>